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7890"/>
  </bookViews>
  <sheets>
    <sheet name="Jl de Saisie  BANQUE_BDA (6)" sheetId="1" r:id="rId1"/>
  </sheets>
  <externalReferences>
    <externalReference r:id="rId2"/>
  </externalReferences>
  <definedNames>
    <definedName name="CODE_JX" localSheetId="0">[1]PARAMETRE!#REF!</definedName>
    <definedName name="CODE_JX">[1]PARAMETRE!#REF!</definedName>
    <definedName name="COMPTE_G" localSheetId="0">[1]!Tableau2[COMPTE G]</definedName>
    <definedName name="COMPTE_G">[1]!Tableau2[COMPTE G]</definedName>
    <definedName name="COMPTE_TF" localSheetId="0">[1]!Tableau3[COMPTE TF]</definedName>
    <definedName name="COMPTE_TF">[1]!Tableau3[COMPTE TF]</definedName>
    <definedName name="INTITULE_ABREG" localSheetId="0">[1]!Tableau4[CODE JX]</definedName>
    <definedName name="INTITULE_ABREG">[1]!Tableau4[CODE JX]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H26" i="1"/>
  <c r="Q25" i="1"/>
  <c r="P25" i="1"/>
  <c r="M25" i="1"/>
  <c r="K25" i="1"/>
  <c r="E25" i="1"/>
  <c r="D25" i="1"/>
  <c r="B25" i="1"/>
  <c r="Q24" i="1"/>
  <c r="P24" i="1"/>
  <c r="M24" i="1"/>
  <c r="K24" i="1"/>
  <c r="B24" i="1"/>
  <c r="Q23" i="1"/>
  <c r="P23" i="1"/>
  <c r="M23" i="1"/>
  <c r="K23" i="1"/>
  <c r="B23" i="1"/>
  <c r="Q22" i="1"/>
  <c r="P22" i="1"/>
  <c r="M22" i="1"/>
  <c r="K22" i="1"/>
  <c r="B22" i="1"/>
  <c r="Q21" i="1"/>
  <c r="P21" i="1"/>
  <c r="M21" i="1"/>
  <c r="K21" i="1"/>
  <c r="B21" i="1"/>
  <c r="Q20" i="1"/>
  <c r="P20" i="1"/>
  <c r="M20" i="1"/>
  <c r="K20" i="1"/>
  <c r="B20" i="1"/>
  <c r="Q19" i="1"/>
  <c r="P19" i="1"/>
  <c r="M19" i="1"/>
  <c r="K19" i="1"/>
  <c r="B19" i="1"/>
  <c r="Q18" i="1"/>
  <c r="P18" i="1"/>
  <c r="M18" i="1"/>
  <c r="K18" i="1"/>
  <c r="B18" i="1"/>
  <c r="Q17" i="1"/>
  <c r="P17" i="1"/>
  <c r="M17" i="1"/>
  <c r="K17" i="1"/>
  <c r="B17" i="1"/>
  <c r="Q16" i="1"/>
  <c r="P16" i="1"/>
  <c r="M16" i="1"/>
  <c r="K16" i="1"/>
  <c r="B16" i="1"/>
  <c r="Q15" i="1"/>
  <c r="P15" i="1"/>
  <c r="M15" i="1"/>
  <c r="K15" i="1"/>
  <c r="B15" i="1"/>
  <c r="Q14" i="1"/>
  <c r="P14" i="1"/>
  <c r="M14" i="1"/>
  <c r="K14" i="1"/>
  <c r="B14" i="1"/>
  <c r="Q13" i="1"/>
  <c r="P13" i="1"/>
  <c r="M13" i="1"/>
  <c r="K13" i="1"/>
  <c r="B13" i="1"/>
  <c r="Q12" i="1"/>
  <c r="P12" i="1"/>
  <c r="M12" i="1"/>
  <c r="K12" i="1"/>
  <c r="B12" i="1"/>
  <c r="Q11" i="1"/>
  <c r="P11" i="1"/>
  <c r="M11" i="1"/>
  <c r="K11" i="1"/>
  <c r="B11" i="1"/>
  <c r="Q10" i="1"/>
  <c r="P10" i="1"/>
  <c r="M10" i="1"/>
  <c r="K10" i="1"/>
  <c r="B10" i="1"/>
  <c r="Q9" i="1"/>
  <c r="P9" i="1"/>
  <c r="M9" i="1"/>
  <c r="K9" i="1"/>
  <c r="B9" i="1"/>
  <c r="Q8" i="1"/>
  <c r="P8" i="1"/>
  <c r="M8" i="1"/>
  <c r="K8" i="1"/>
  <c r="B8" i="1"/>
  <c r="Q7" i="1"/>
  <c r="P7" i="1"/>
  <c r="M7" i="1"/>
  <c r="K7" i="1"/>
  <c r="B7" i="1"/>
  <c r="Q6" i="1"/>
  <c r="P6" i="1"/>
  <c r="M6" i="1"/>
  <c r="K6" i="1"/>
  <c r="B6" i="1"/>
  <c r="Q5" i="1"/>
  <c r="P5" i="1"/>
  <c r="M5" i="1"/>
  <c r="K5" i="1"/>
  <c r="B5" i="1"/>
  <c r="Q4" i="1"/>
  <c r="P4" i="1"/>
  <c r="M4" i="1"/>
  <c r="K4" i="1"/>
  <c r="B4" i="1"/>
  <c r="Q3" i="1"/>
  <c r="P3" i="1"/>
  <c r="M3" i="1"/>
  <c r="K3" i="1"/>
  <c r="D3" i="1"/>
  <c r="B3" i="1"/>
  <c r="E23" i="1"/>
  <c r="E13" i="1"/>
  <c r="E15" i="1"/>
  <c r="E7" i="1"/>
  <c r="E5" i="1"/>
  <c r="E3" i="1"/>
  <c r="E4" i="1" s="1"/>
  <c r="E14" i="1"/>
  <c r="E19" i="1"/>
  <c r="E20" i="1" s="1"/>
  <c r="E11" i="1"/>
  <c r="E12" i="1" s="1"/>
  <c r="E24" i="1"/>
  <c r="E6" i="1"/>
  <c r="E21" i="1"/>
  <c r="E22" i="1" s="1"/>
  <c r="E16" i="1"/>
  <c r="E9" i="1"/>
  <c r="E10" i="1" s="1"/>
  <c r="E17" i="1"/>
  <c r="E18" i="1" s="1"/>
  <c r="E8" i="1"/>
  <c r="P26" i="1" l="1"/>
  <c r="D6" i="1"/>
  <c r="D10" i="1"/>
  <c r="D14" i="1"/>
  <c r="D18" i="1"/>
  <c r="D22" i="1"/>
  <c r="D12" i="1"/>
  <c r="D20" i="1"/>
  <c r="D23" i="1"/>
  <c r="D19" i="1"/>
  <c r="D15" i="1"/>
  <c r="D11" i="1"/>
  <c r="D7" i="1"/>
  <c r="D21" i="1"/>
  <c r="D17" i="1"/>
  <c r="D13" i="1"/>
  <c r="D9" i="1"/>
  <c r="D5" i="1"/>
  <c r="D4" i="1"/>
  <c r="D8" i="1"/>
  <c r="D16" i="1"/>
  <c r="D24" i="1"/>
</calcChain>
</file>

<file path=xl/sharedStrings.xml><?xml version="1.0" encoding="utf-8"?>
<sst xmlns="http://schemas.openxmlformats.org/spreadsheetml/2006/main" count="108" uniqueCount="43">
  <si>
    <t>Date</t>
  </si>
  <si>
    <t>Mois</t>
  </si>
  <si>
    <t>Code Jl</t>
  </si>
  <si>
    <t>N° Pièce</t>
  </si>
  <si>
    <t>N° Enreg</t>
  </si>
  <si>
    <t>N° Facture</t>
  </si>
  <si>
    <t>Référence</t>
  </si>
  <si>
    <t>Compte Gl</t>
  </si>
  <si>
    <t>Compte Tiers</t>
  </si>
  <si>
    <t>Libellé</t>
  </si>
  <si>
    <t>Nombre de caratère</t>
  </si>
  <si>
    <t>Délai</t>
  </si>
  <si>
    <t>Date d'échéance</t>
  </si>
  <si>
    <t>Débit</t>
  </si>
  <si>
    <t>Crédit</t>
  </si>
  <si>
    <t>Solde</t>
  </si>
  <si>
    <t>SOLDE COMPTE T</t>
  </si>
  <si>
    <t>Type écriture</t>
  </si>
  <si>
    <t>BDA</t>
  </si>
  <si>
    <t>CHQ-0414183</t>
  </si>
  <si>
    <t>RGLT-FRS DIVERS-SANOGO ABOU-CHQ 0414183</t>
  </si>
  <si>
    <t>G</t>
  </si>
  <si>
    <t>CHQ-0414184</t>
  </si>
  <si>
    <t>RGLT-FRS DIVERS-OUATTARA A-CHQ 0414184</t>
  </si>
  <si>
    <t>CHQ-0414185</t>
  </si>
  <si>
    <t>RGLT-FRS DIVERS-OUATTARA A-CHQ 0414185</t>
  </si>
  <si>
    <t>CHQ-0414187</t>
  </si>
  <si>
    <t>RGLT-KEITA GAOUSSOU-CHQ 0414187</t>
  </si>
  <si>
    <t>CHQ-0414186</t>
  </si>
  <si>
    <t>RGLT-KOKODOKO JEAN-CHQ 0414186</t>
  </si>
  <si>
    <t>CHQ-0414188</t>
  </si>
  <si>
    <t>RGLT-DOUMBIA AMARA-CHQ 0414188</t>
  </si>
  <si>
    <t>CHQ-0414189</t>
  </si>
  <si>
    <t>RGLT-SANOGO ABOU-CHQ 0414189</t>
  </si>
  <si>
    <t>CHQ-0414190</t>
  </si>
  <si>
    <t>RGLT-GBETIBOUO YAN-CHQ 0414190</t>
  </si>
  <si>
    <t>CHQ-0414191</t>
  </si>
  <si>
    <t>RGLT-FRS DIVERS-OUATTARA A-CHQ 0414191</t>
  </si>
  <si>
    <t>CHQ-0414192</t>
  </si>
  <si>
    <t>RGLT APPRO CAISSE-CHQ 0414192</t>
  </si>
  <si>
    <t>CHQ-0414193</t>
  </si>
  <si>
    <t>RGLT-KOFFI AURELIEN-CHQ 0414193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</si>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</sst>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C_F_A_-;\-* #,##0\ _C_F_A_-;_-* &quot;-&quot;\ _C_F_A_-;_-@_-"/>
    <numFmt numFmtId="165" formatCode="_-* #,##0\ _€_-;\-* #,##0\ _€_-;_-* &quot;-&quot;??\ _€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name val="Century Gothic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/>
    <xf numFmtId="0" fontId="0" fillId="2" borderId="0" xfId="0" applyFill="1" applyAlignment="1"/>
    <xf numFmtId="0" fontId="2" fillId="0" borderId="0" xfId="0" applyFont="1" applyAlignment="1"/>
    <xf numFmtId="14" fontId="3" fillId="3" borderId="1" xfId="0" applyNumberFormat="1" applyFont="1" applyFill="1" applyBorder="1" applyAlignment="1">
      <alignment horizontal="center" vertical="top"/>
    </xf>
    <xf numFmtId="14" fontId="3" fillId="4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vertical="top"/>
    </xf>
    <xf numFmtId="0" fontId="3" fillId="4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164" fontId="4" fillId="3" borderId="1" xfId="2" applyFont="1" applyFill="1" applyBorder="1" applyAlignment="1">
      <alignment horizontal="center" vertical="top"/>
    </xf>
    <xf numFmtId="14" fontId="5" fillId="0" borderId="0" xfId="0" applyNumberFormat="1" applyFont="1" applyFill="1" applyBorder="1" applyAlignment="1" applyProtection="1">
      <alignment horizontal="left" vertical="top"/>
    </xf>
    <xf numFmtId="1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Alignment="1" applyProtection="1">
      <alignment vertical="top"/>
    </xf>
    <xf numFmtId="14" fontId="5" fillId="0" borderId="0" xfId="0" applyNumberFormat="1" applyFont="1" applyFill="1" applyBorder="1" applyAlignment="1" applyProtection="1">
      <alignment vertical="top"/>
    </xf>
    <xf numFmtId="164" fontId="5" fillId="0" borderId="0" xfId="2" applyFont="1" applyFill="1" applyBorder="1" applyAlignment="1" applyProtection="1">
      <alignment vertical="top"/>
    </xf>
    <xf numFmtId="14" fontId="6" fillId="0" borderId="0" xfId="0" applyNumberFormat="1" applyFont="1" applyFill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6" fillId="0" borderId="0" xfId="0" applyNumberFormat="1" applyFont="1" applyFill="1" applyAlignment="1" applyProtection="1">
      <alignment vertical="top"/>
    </xf>
    <xf numFmtId="164" fontId="6" fillId="0" borderId="0" xfId="0" applyNumberFormat="1" applyFont="1" applyFill="1" applyAlignment="1" applyProtection="1">
      <alignment vertical="top"/>
    </xf>
    <xf numFmtId="165" fontId="0" fillId="0" borderId="0" xfId="1" applyNumberFormat="1" applyFont="1" applyAlignment="1"/>
    <xf numFmtId="0" fontId="7" fillId="0" borderId="0" xfId="0" applyNumberFormat="1" applyFont="1" applyFill="1" applyBorder="1" applyAlignment="1" applyProtection="1">
      <alignment vertical="top"/>
    </xf>
    <xf numFmtId="14" fontId="8" fillId="4" borderId="1" xfId="0" applyNumberFormat="1" applyFont="1" applyFill="1" applyBorder="1" applyAlignment="1">
      <alignment horizontal="center" vertical="top"/>
    </xf>
  </cellXfs>
  <cellStyles count="3">
    <cellStyle name="Milliers" xfId="1" builtinId="3"/>
    <cellStyle name="Milliers [0]" xfId="2" builtinId="6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4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Century Gothic"/>
        <scheme val="none"/>
      </font>
      <numFmt numFmtId="0" formatCode="General"/>
      <fill>
        <patternFill>
          <fgColor rgb="FF000000"/>
        </patternFill>
      </fill>
      <alignment vertical="top" textRotation="0" wrapText="0" relative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L_SAISI%20DES%20ENTITES-2024-GPE%20EGCB\JL_SAISI-2024-NK%20BAT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 de Saisie  CAISSE IMPORT"/>
      <sheetName val="Jl de Saisie  BANQUE_BDA (5)"/>
      <sheetName val="Jl de Saisie  CAIS"/>
      <sheetName val="Jl de Saisie  BANQUE_BDA (3)"/>
      <sheetName val="Jl de Saisie  BANQUE_BDA (4)"/>
      <sheetName val="Jl de Saisie  BANQUE_BDA (6)"/>
      <sheetName val="Jl de Saisie  BANQUE_BDA (2)"/>
      <sheetName val="Jl de Saisie  BANQUE_BDA"/>
      <sheetName val="Jl de Saisie  ACHAT"/>
      <sheetName val="Jl de Saisie  VENTE"/>
      <sheetName val="PARAMETRE"/>
      <sheetName val="Jl de Saisie "/>
      <sheetName val="JL_SAISI-2024-NK BAT - Co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Tableau13457981011122457131461489" displayName="Tableau13457981011122457131461489" ref="A2:R26" totalsRowCount="1" headerRowDxfId="40" dataDxfId="38" totalsRowDxfId="36" headerRowBorderDxfId="39" tableBorderDxfId="37">
  <autoFilter ref="A2:R25"/>
  <sortState ref="A3:U458">
    <sortCondition ref="A2:A458"/>
  </sortState>
  <tableColumns count="18">
    <tableColumn id="1" name="Date" totalsRowLabel="Total" dataDxfId="35" totalsRowDxfId="34"/>
    <tableColumn id="21" name="Mois" dataDxfId="33" totalsRowDxfId="32">
      <calculatedColumnFormula>+IF(ISBLANK(Tableau13457981011122457131461489[[#This Row],[Date]]),"",MONTH(Tableau13457981011122457131461489[[#This Row],[Date]]))</calculatedColumnFormula>
    </tableColumn>
    <tableColumn id="2" name="Code Jl" dataDxfId="31" totalsRowDxfId="30"/>
    <tableColumn id="15" name="N° Pièce" dataDxfId="29" totalsRowDxfId="28">
      <calculatedColumnFormula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Enreg]:[Libellé]],MATCH($G3,Tableau13457981011122457131461489[Référence],0),1)),""),"")))=1,"00"&amp;IF(Tableau13457981011122457131461489[[#This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Enreg]:[Libellé]],MATCH($G3,Tableau13457981011122457131461489[Référence],0),1)),""),"")))=2,"0"&amp;IF(Tableau13457981011122457131461489[[#This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Enreg]:[Libellé]],MATCH($G3,Tableau13457981011122457131461489[Référence],0),1)),""),"")))&gt;2,""&amp;IF(Tableau13457981011122457131461489[[#This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Enreg]:[Libellé]],MATCH($G3,Tableau13457981011122457131461489[Référence],0),1)),""),"")),"")))),""))</calculatedColumnFormula>
    </tableColumn>
    <tableColumn id="17" name="N° Enreg" dataDxfId="27" totalsRowDxfId="26">
      <calculatedColumnFormula>+IF(Tableau13457981011122457131461489[[#This Row],[N° Facture]]&lt;&gt;"",IFERROR(IF(COUNTIFS(INDIRECT("$F$2:F"&amp;ROW()-1),$F3,INDIRECT("$B$2:b"&amp;ROW()-1),Tableau13457981011122457131461489[[#This Row],[Mois]])=0,COUNTIFS(INDIRECT("$B$2:b"&amp;ROW()-1),Tableau13457981011122457131461489[[#This Row],[Mois]])+1,INDEX(Tableau13457981011122457131461489[[N° Enreg]:[Libellé]],MATCH($F3,Tableau13457981011122457131461489[N° Facture],0),1)),""),IF(Tableau13457981011122457131461489[[#This Row],[Référence]]&lt;&gt;"",IFERROR(IF(COUNTIFS( INDIRECT("$G$2:g"&amp;ROW()-1),$G3,INDIRECT("$B$2:b"&amp;ROW()-1),Tableau13457981011122457131461489[[#This Row],[Mois]])=0,COUNTIFS( INDIRECT("$B$2:b"&amp;ROW()-1),Tableau13457981011122457131461489[[#This Row],[Mois]])+1,INDEX(Tableau13457981011122457131461489[[N° Enreg]:[Libellé]],MATCH($G3,Tableau13457981011122457131461489[Référence],0),1)),""),""))</calculatedColumnFormula>
    </tableColumn>
    <tableColumn id="16" name="N° Facture" dataDxfId="25" totalsRowDxfId="24"/>
    <tableColumn id="3" name="Référence" dataDxfId="23" totalsRowDxfId="22"/>
    <tableColumn id="4" name="Compte Gl" totalsRowFunction="count" dataDxfId="21" totalsRowDxfId="20"/>
    <tableColumn id="5" name="Compte Tiers" dataDxfId="19" totalsRowDxfId="18"/>
    <tableColumn id="6" name="Libellé" dataDxfId="17" totalsRowDxfId="16"/>
    <tableColumn id="12" name="Nombre de caratère" dataDxfId="15" totalsRowDxfId="14">
      <calculatedColumnFormula>+IF(LEN(Tableau13457981011122457131461489[[#This Row],[Libellé]])&gt;35,"réduire de "&amp;LEN(Tableau13457981011122457131461489[[#This Row],[Libellé]])-29,"")</calculatedColumnFormula>
    </tableColumn>
    <tableColumn id="11" name="Délai" dataDxfId="13" totalsRowDxfId="12"/>
    <tableColumn id="10" name="Date d'échéance" dataDxfId="11" totalsRowDxfId="10">
      <calculatedColumnFormula>+IF(Tableau13457981011122457131461489[[#This Row],[Compte Tiers]]="","",Tableau13457981011122457131461489[[#This Row],[Date]]+Tableau13457981011122457131461489[[#This Row],[Délai]])</calculatedColumnFormula>
    </tableColumn>
    <tableColumn id="7" name="Débit" totalsRowFunction="sum" dataDxfId="9" totalsRowDxfId="8" dataCellStyle="Milliers [0]"/>
    <tableColumn id="8" name="Crédit" totalsRowFunction="sum" dataDxfId="7" totalsRowDxfId="6" dataCellStyle="Milliers [0]"/>
    <tableColumn id="18" name="Solde" totalsRowFunction="sum" dataDxfId="5" totalsRowDxfId="4" dataCellStyle="Milliers [0]">
      <calculatedColumnFormula>+IF(AND(ISBLANK(Tableau13457981011122457131461489[[#This Row],[Débit]]),ISBLANK(Tableau13457981011122457131461489[[#This Row],[Crédit]])),"",SUBTOTAL(9,$N$2:N3)-SUBTOTAL(9,$O$2:O3))</calculatedColumnFormula>
    </tableColumn>
    <tableColumn id="20" name="SOLDE COMPTE T" dataDxfId="3" totalsRowDxfId="2" dataCellStyle="Milliers [0]">
      <calculatedColumnFormula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Row],[Crédit]])),SUMIF($H$2:H3,521101,$N$2:N3)-SUMIF($H$2:H3,521101,$O$2:O3),""))</calculatedColumnFormula>
    </tableColumn>
    <tableColumn id="9" name="Type écriture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tabSelected="1" workbookViewId="0">
      <selection activeCell="E2" sqref="E2"/>
    </sheetView>
  </sheetViews>
  <sheetFormatPr baseColWidth="10" defaultRowHeight="12.5" x14ac:dyDescent="0.25"/>
  <cols>
    <col min="1" max="1" width="13.90625" style="1" customWidth="1"/>
    <col min="2" max="2" width="10.453125" style="1" bestFit="1" customWidth="1"/>
    <col min="3" max="3" width="12" style="2" customWidth="1"/>
    <col min="4" max="4" width="17" style="2" bestFit="1" customWidth="1"/>
    <col min="5" max="5" width="14.36328125" style="2" customWidth="1"/>
    <col min="6" max="6" width="21.54296875" style="2" customWidth="1"/>
    <col min="7" max="7" width="21.54296875" style="1" customWidth="1"/>
    <col min="8" max="8" width="15.54296875" style="2" bestFit="1" customWidth="1"/>
    <col min="9" max="9" width="17.6328125" style="2" bestFit="1" customWidth="1"/>
    <col min="10" max="10" width="61.90625" style="2" customWidth="1"/>
    <col min="11" max="11" width="25.6328125" style="2" bestFit="1" customWidth="1"/>
    <col min="12" max="12" width="9.36328125" style="2" bestFit="1" customWidth="1"/>
    <col min="13" max="13" width="21.08984375" style="1" customWidth="1"/>
    <col min="14" max="16" width="20" style="4" customWidth="1"/>
    <col min="17" max="17" width="25.08984375" style="4" bestFit="1" customWidth="1"/>
    <col min="18" max="18" width="14.6328125" style="2" customWidth="1"/>
    <col min="19" max="16384" width="10.90625" style="2"/>
  </cols>
  <sheetData>
    <row r="1" spans="1:18" x14ac:dyDescent="0.25">
      <c r="E1" s="3"/>
    </row>
    <row r="2" spans="1:18" ht="15" x14ac:dyDescent="0.25">
      <c r="A2" s="5" t="s">
        <v>0</v>
      </c>
      <c r="B2" s="6" t="s">
        <v>1</v>
      </c>
      <c r="C2" s="7" t="s">
        <v>2</v>
      </c>
      <c r="D2" s="6" t="s">
        <v>3</v>
      </c>
      <c r="E2" s="28" t="s">
        <v>4</v>
      </c>
      <c r="F2" s="5" t="s">
        <v>5</v>
      </c>
      <c r="G2" s="8" t="s">
        <v>6</v>
      </c>
      <c r="H2" s="9" t="s">
        <v>7</v>
      </c>
      <c r="I2" s="9" t="s">
        <v>8</v>
      </c>
      <c r="J2" s="10" t="s">
        <v>9</v>
      </c>
      <c r="K2" s="11" t="s">
        <v>10</v>
      </c>
      <c r="L2" s="12" t="s">
        <v>11</v>
      </c>
      <c r="M2" s="6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2" t="s">
        <v>17</v>
      </c>
    </row>
    <row r="3" spans="1:18" ht="16" x14ac:dyDescent="0.25">
      <c r="A3" s="14">
        <v>45331</v>
      </c>
      <c r="B3" s="15">
        <f>+IF(ISBLANK(Tableau13457981011122457131461489[[#This Row],[Date]]),"",MONTH(Tableau13457981011122457131461489[[#This Row],[Date]]))</f>
        <v>2</v>
      </c>
      <c r="C3" s="16" t="s">
        <v>18</v>
      </c>
      <c r="D3" s="16" t="str">
        <f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Enreg]:[Libellé]],MATCH($G3,Tableau13457981011122457131461489[Référence],0),1)),""),"")))=1,"00"&amp;IF(Tableau13457981011122457131461489[[#This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Enreg]:[Libellé]],MATCH($G3,Tableau13457981011122457131461489[Référence],0),1)),""),"")))=2,"0"&amp;IF(Tableau13457981011122457131461489[[#This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Enreg]:[Libellé]],MATCH($G3,Tableau13457981011122457131461489[Référence],0),1)),""),"")),IF(LEN(IF(Tableau13457981011122457131461489[[#This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Enreg]:[Libellé]],MATCH($G3,Tableau13457981011122457131461489[Référence],0),1)),""),"")))&gt;2,""&amp;IF(Tableau13457981011122457131461489[[#This Row],[N° Facture]]&lt;&gt;"",IFERROR(IF(COUNTIF($F$2:$F3,$F3)=1,MAX($E$1:$E2)+1,INDEX(Tableau13457981011122457131461489[[N° Enreg]:[Libellé]],MATCH($F3,Tableau13457981011122457131461489[N° Facture],0),1)),""),IF(Tableau13457981011122457131461489[[#This Row],[Référence]]&lt;&gt;"",IFERROR(IF(COUNTIF($G$2:$G3,$G3)=1,MAX($E$1:$E2)+1,INDEX(Tableau13457981011122457131461489[[N° Enreg]:[Libellé]],MATCH($G3,Tableau13457981011122457131461489[Référence],0),1)),""),"")),"")))),""))</f>
        <v>BDA02001</v>
      </c>
      <c r="E3" s="27">
        <f ca="1">+IF(Tableau13457981011122457131461489[[#This Row],[N° Facture]]&lt;&gt;"",IFERROR(IF(COUNTIFS(INDIRECT("$F$2:F"&amp;ROW()-1),$F3,INDIRECT("$B$2:b"&amp;ROW()-1),Tableau13457981011122457131461489[[#This Row],[Mois]])=0,COUNTIFS(INDIRECT("$B$2:b"&amp;ROW()-1),Tableau13457981011122457131461489[[#This Row],[Mois]])+1,INDEX(Tableau13457981011122457131461489[[N° Enreg]:[Libellé]],MATCH($F3,Tableau13457981011122457131461489[N° Facture],0),1)),""),IF(Tableau13457981011122457131461489[[#This Row],[Référence]]&lt;&gt;"",IFERROR(IF(COUNTIFS( INDIRECT("$G$2:g"&amp;ROW()-1),$G3,INDIRECT("$B$2:b"&amp;ROW()-1),Tableau13457981011122457131461489[[#This Row],[Mois]])=0,COUNTIFS( INDIRECT("$B$2:b"&amp;ROW()-1),Tableau13457981011122457131461489[[#This Row],[Mois]])+1,INDEX(Tableau13457981011122457131461489[[N° Enreg]:[Libellé]],MATCH($G3,Tableau13457981011122457131461489[Référence],0),1)),""),""))</f>
        <v>1</v>
      </c>
      <c r="F3" s="14"/>
      <c r="G3" s="16" t="s">
        <v>19</v>
      </c>
      <c r="H3" s="17">
        <v>401000</v>
      </c>
      <c r="I3" s="16">
        <v>401100</v>
      </c>
      <c r="J3" s="16" t="s">
        <v>20</v>
      </c>
      <c r="K3" s="16" t="str">
        <f>+IF(LEN(Tableau13457981011122457131461489[[#This Row],[Libellé]])&gt;35,"réduire de "&amp;LEN(Tableau13457981011122457131461489[[#This Row],[Libellé]])-29,"")</f>
        <v>réduire de 10</v>
      </c>
      <c r="L3" s="16"/>
      <c r="M3" s="19">
        <f>+IF(Tableau13457981011122457131461489[[#This Row],[Compte Tiers]]="","",Tableau13457981011122457131461489[[#This Row],[Date]]+Tableau13457981011122457131461489[[#This Row],[Délai]])</f>
        <v>45331</v>
      </c>
      <c r="N3" s="20">
        <v>500000</v>
      </c>
      <c r="O3" s="20"/>
      <c r="P3" s="20">
        <f>+IF(AND(ISBLANK(Tableau13457981011122457131461489[[#This Row],[Débit]]),ISBLANK(Tableau13457981011122457131461489[[#This Row],[Crédit]])),"",SUBTOTAL(9,$N$2:N3)-SUBTOTAL(9,$O$2:O3))</f>
        <v>500000</v>
      </c>
      <c r="Q3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Row],[Crédit]])),SUMIF($H$2:H3,521101,$N$2:N3)-SUMIF($H$2:H3,521101,$O$2:O3),""))</f>
        <v>0</v>
      </c>
      <c r="R3" s="16" t="s">
        <v>21</v>
      </c>
    </row>
    <row r="4" spans="1:18" ht="16" x14ac:dyDescent="0.25">
      <c r="A4" s="14">
        <v>45331</v>
      </c>
      <c r="B4" s="15">
        <f>+IF(ISBLANK(Tableau13457981011122457131461489[[#This Row],[Date]]),"",MONTH(Tableau13457981011122457131461489[[#This Row],[Date]]))</f>
        <v>2</v>
      </c>
      <c r="C4" s="16" t="s">
        <v>18</v>
      </c>
      <c r="D4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Enreg]:[Libellé]],MATCH($G4,Tableau13457981011122457131461489[Référence],0),1)),""),"")))=1,"00"&amp;IF(Tableau13457981011122457131461489[[#This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Enreg]:[Libellé]],MATCH($G4,Tableau13457981011122457131461489[Référence],0),1)),""),"")),IF(LEN(IF(Tableau13457981011122457131461489[[#This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Enreg]:[Libellé]],MATCH($G4,Tableau13457981011122457131461489[Référence],0),1)),""),"")))=2,"0"&amp;IF(Tableau13457981011122457131461489[[#This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Enreg]:[Libellé]],MATCH($G4,Tableau13457981011122457131461489[Référence],0),1)),""),"")),IF(LEN(IF(Tableau13457981011122457131461489[[#This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Enreg]:[Libellé]],MATCH($G4,Tableau13457981011122457131461489[Référence],0),1)),""),"")))&gt;2,""&amp;IF(Tableau13457981011122457131461489[[#This Row],[N° Facture]]&lt;&gt;"",IFERROR(IF(COUNTIF($F$2:$F4,$F4)=1,MAX($E$1:$E3)+1,INDEX(Tableau13457981011122457131461489[[N° Enreg]:[Libellé]],MATCH($F4,Tableau13457981011122457131461489[N° Facture],0),1)),""),IF(Tableau13457981011122457131461489[[#This Row],[Référence]]&lt;&gt;"",IFERROR(IF(COUNTIF($G$2:$G4,$G4)=1,MAX($E$1:$E3)+1,INDEX(Tableau13457981011122457131461489[[N° Enreg]:[Libellé]],MATCH($G4,Tableau13457981011122457131461489[Référence],0),1)),""),"")),"")))),""))</f>
        <v>BDA02001</v>
      </c>
      <c r="E4" s="27">
        <f ca="1">+IF(Tableau13457981011122457131461489[[#This Row],[N° Facture]]&lt;&gt;"",IFERROR(IF(COUNTIFS(INDIRECT("$F$2:F"&amp;ROW()-1),$F4,INDIRECT("$B$2:b"&amp;ROW()-1),Tableau13457981011122457131461489[[#This Row],[Mois]])=0,COUNTIFS(INDIRECT("$B$2:b"&amp;ROW()-1),Tableau13457981011122457131461489[[#This Row],[Mois]])+1,INDEX(Tableau13457981011122457131461489[[N° Enreg]:[Libellé]],MATCH($F4,Tableau13457981011122457131461489[N° Facture],0),1)),""),IF(Tableau13457981011122457131461489[[#This Row],[Référence]]&lt;&gt;"",IFERROR(IF(COUNTIFS( INDIRECT("$G$2:g"&amp;ROW()-1),$G4,INDIRECT("$B$2:b"&amp;ROW()-1),Tableau13457981011122457131461489[[#This Row],[Mois]])=0,COUNTIFS( INDIRECT("$B$2:b"&amp;ROW()-1),Tableau13457981011122457131461489[[#This Row],[Mois]])+1,INDEX(Tableau13457981011122457131461489[[N° Enreg]:[Libellé]],MATCH($G4,Tableau13457981011122457131461489[Référence],0),1)),""),""))</f>
        <v>1</v>
      </c>
      <c r="F4" s="14"/>
      <c r="G4" s="16" t="s">
        <v>19</v>
      </c>
      <c r="H4" s="17">
        <v>521101</v>
      </c>
      <c r="I4" s="16"/>
      <c r="J4" s="16" t="s">
        <v>20</v>
      </c>
      <c r="K4" s="16" t="str">
        <f>+IF(LEN(Tableau13457981011122457131461489[[#This Row],[Libellé]])&gt;35,"réduire de "&amp;LEN(Tableau13457981011122457131461489[[#This Row],[Libellé]])-29,"")</f>
        <v>réduire de 10</v>
      </c>
      <c r="L4" s="16"/>
      <c r="M4" s="19" t="str">
        <f>+IF(Tableau13457981011122457131461489[[#This Row],[Compte Tiers]]="","",Tableau13457981011122457131461489[[#This Row],[Date]]+Tableau13457981011122457131461489[[#This Row],[Délai]])</f>
        <v/>
      </c>
      <c r="N4" s="20"/>
      <c r="O4" s="20">
        <v>500000</v>
      </c>
      <c r="P4" s="20">
        <f>+IF(AND(ISBLANK(Tableau13457981011122457131461489[[#This Row],[Débit]]),ISBLANK(Tableau13457981011122457131461489[[#This Row],[Crédit]])),"",SUBTOTAL(9,$N$2:N4)-SUBTOTAL(9,$O$2:O4))</f>
        <v>0</v>
      </c>
      <c r="Q4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Row],[Crédit]])),SUMIF($H$2:H4,521101,$N$2:N4)-SUMIF($H$2:H4,521101,$O$2:O4),""))</f>
        <v>-500000</v>
      </c>
      <c r="R4" s="16" t="s">
        <v>21</v>
      </c>
    </row>
    <row r="5" spans="1:18" ht="16" x14ac:dyDescent="0.25">
      <c r="A5" s="14">
        <v>45335</v>
      </c>
      <c r="B5" s="15">
        <f>+IF(ISBLANK(Tableau13457981011122457131461489[[#This Row],[Date]]),"",MONTH(Tableau13457981011122457131461489[[#This Row],[Date]]))</f>
        <v>2</v>
      </c>
      <c r="C5" s="16" t="s">
        <v>18</v>
      </c>
      <c r="D5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Enreg]:[Libellé]],MATCH($G5,Tableau13457981011122457131461489[Référence],0),1)),""),"")))=1,"00"&amp;IF(Tableau13457981011122457131461489[[#This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Enreg]:[Libellé]],MATCH($G5,Tableau13457981011122457131461489[Référence],0),1)),""),"")),IF(LEN(IF(Tableau13457981011122457131461489[[#This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Enreg]:[Libellé]],MATCH($G5,Tableau13457981011122457131461489[Référence],0),1)),""),"")))=2,"0"&amp;IF(Tableau13457981011122457131461489[[#This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Enreg]:[Libellé]],MATCH($G5,Tableau13457981011122457131461489[Référence],0),1)),""),"")),IF(LEN(IF(Tableau13457981011122457131461489[[#This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Enreg]:[Libellé]],MATCH($G5,Tableau13457981011122457131461489[Référence],0),1)),""),"")))&gt;2,""&amp;IF(Tableau13457981011122457131461489[[#This Row],[N° Facture]]&lt;&gt;"",IFERROR(IF(COUNTIF($F$2:$F5,$F5)=1,MAX($E$1:$E4)+1,INDEX(Tableau13457981011122457131461489[[N° Enreg]:[Libellé]],MATCH($F5,Tableau13457981011122457131461489[N° Facture],0),1)),""),IF(Tableau13457981011122457131461489[[#This Row],[Référence]]&lt;&gt;"",IFERROR(IF(COUNTIF($G$2:$G5,$G5)=1,MAX($E$1:$E4)+1,INDEX(Tableau13457981011122457131461489[[N° Enreg]:[Libellé]],MATCH($G5,Tableau13457981011122457131461489[Référence],0),1)),""),"")),"")))),""))</f>
        <v>BDA02002</v>
      </c>
      <c r="E5" s="27">
        <f ca="1">+IF(Tableau13457981011122457131461489[[#This Row],[N° Facture]]&lt;&gt;"",IFERROR(IF(COUNTIFS(INDIRECT("$F$2:F"&amp;ROW()-1),$F5,INDIRECT("$B$2:b"&amp;ROW()-1),Tableau13457981011122457131461489[[#This Row],[Mois]])=0,COUNTIFS(INDIRECT("$B$2:b"&amp;ROW()-1),Tableau13457981011122457131461489[[#This Row],[Mois]])+1,INDEX(Tableau13457981011122457131461489[[N° Enreg]:[Libellé]],MATCH($F5,Tableau13457981011122457131461489[N° Facture],0),1)),""),IF(Tableau13457981011122457131461489[[#This Row],[Référence]]&lt;&gt;"",IFERROR(IF(COUNTIFS( INDIRECT("$G$2:g"&amp;ROW()-1),$G5,INDIRECT("$B$2:b"&amp;ROW()-1),Tableau13457981011122457131461489[[#This Row],[Mois]])=0,COUNTIFS( INDIRECT("$B$2:b"&amp;ROW()-1),Tableau13457981011122457131461489[[#This Row],[Mois]])+1,INDEX(Tableau13457981011122457131461489[[N° Enreg]:[Libellé]],MATCH($G5,Tableau13457981011122457131461489[Référence],0),1)),""),""))</f>
        <v>3</v>
      </c>
      <c r="F5" s="14"/>
      <c r="G5" s="16" t="s">
        <v>22</v>
      </c>
      <c r="H5" s="18">
        <v>471100</v>
      </c>
      <c r="I5" s="16"/>
      <c r="J5" s="16" t="s">
        <v>23</v>
      </c>
      <c r="K5" s="16" t="str">
        <f>+IF(LEN(Tableau13457981011122457131461489[[#This Row],[Libellé]])&gt;35,"réduire de "&amp;LEN(Tableau13457981011122457131461489[[#This Row],[Libellé]])-29,"")</f>
        <v>réduire de 9</v>
      </c>
      <c r="L5" s="16"/>
      <c r="M5" s="19" t="str">
        <f>+IF(Tableau13457981011122457131461489[[#This Row],[Compte Tiers]]="","",Tableau13457981011122457131461489[[#This Row],[Date]]+Tableau13457981011122457131461489[[#This Row],[Délai]])</f>
        <v/>
      </c>
      <c r="N5" s="20">
        <v>783000</v>
      </c>
      <c r="O5" s="20"/>
      <c r="P5" s="20">
        <f>+IF(AND(ISBLANK(Tableau13457981011122457131461489[[#This Row],[Débit]]),ISBLANK(Tableau13457981011122457131461489[[#This Row],[Crédit]])),"",SUBTOTAL(9,$N$2:N5)-SUBTOTAL(9,$O$2:O5))</f>
        <v>783000</v>
      </c>
      <c r="Q5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Row],[Crédit]])),SUMIF($H$2:H5,521101,$N$2:N5)-SUMIF($H$2:H5,521101,$O$2:O5),""))</f>
        <v>-500000</v>
      </c>
      <c r="R5" s="16" t="s">
        <v>21</v>
      </c>
    </row>
    <row r="6" spans="1:18" ht="16" x14ac:dyDescent="0.25">
      <c r="A6" s="14">
        <v>45335</v>
      </c>
      <c r="B6" s="15">
        <f>+IF(ISBLANK(Tableau13457981011122457131461489[[#This Row],[Date]]),"",MONTH(Tableau13457981011122457131461489[[#This Row],[Date]]))</f>
        <v>2</v>
      </c>
      <c r="C6" s="16" t="s">
        <v>18</v>
      </c>
      <c r="D6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Enreg]:[Libellé]],MATCH($G6,Tableau13457981011122457131461489[Référence],0),1)),""),"")))=1,"00"&amp;IF(Tableau13457981011122457131461489[[#This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Enreg]:[Libellé]],MATCH($G6,Tableau13457981011122457131461489[Référence],0),1)),""),"")),IF(LEN(IF(Tableau13457981011122457131461489[[#This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Enreg]:[Libellé]],MATCH($G6,Tableau13457981011122457131461489[Référence],0),1)),""),"")))=2,"0"&amp;IF(Tableau13457981011122457131461489[[#This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Enreg]:[Libellé]],MATCH($G6,Tableau13457981011122457131461489[Référence],0),1)),""),"")),IF(LEN(IF(Tableau13457981011122457131461489[[#This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Enreg]:[Libellé]],MATCH($G6,Tableau13457981011122457131461489[Référence],0),1)),""),"")))&gt;2,""&amp;IF(Tableau13457981011122457131461489[[#This Row],[N° Facture]]&lt;&gt;"",IFERROR(IF(COUNTIF($F$2:$F6,$F6)=1,MAX($E$1:$E5)+1,INDEX(Tableau13457981011122457131461489[[N° Enreg]:[Libellé]],MATCH($F6,Tableau13457981011122457131461489[N° Facture],0),1)),""),IF(Tableau13457981011122457131461489[[#This Row],[Référence]]&lt;&gt;"",IFERROR(IF(COUNTIF($G$2:$G6,$G6)=1,MAX($E$1:$E5)+1,INDEX(Tableau13457981011122457131461489[[N° Enreg]:[Libellé]],MATCH($G6,Tableau13457981011122457131461489[Référence],0),1)),""),"")),"")))),""))</f>
        <v>BDA02003</v>
      </c>
      <c r="E6" s="27">
        <f ca="1">+IF(Tableau13457981011122457131461489[[#This Row],[N° Facture]]&lt;&gt;"",IFERROR(IF(COUNTIFS(INDIRECT("$F$2:F"&amp;ROW()-1),$F6,INDIRECT("$B$2:b"&amp;ROW()-1),Tableau13457981011122457131461489[[#This Row],[Mois]])=0,COUNTIFS(INDIRECT("$B$2:b"&amp;ROW()-1),Tableau13457981011122457131461489[[#This Row],[Mois]])+1,INDEX(Tableau13457981011122457131461489[[N° Enreg]:[Libellé]],MATCH($F6,Tableau13457981011122457131461489[N° Facture],0),1)),""),IF(Tableau13457981011122457131461489[[#This Row],[Référence]]&lt;&gt;"",IFERROR(IF(COUNTIFS( INDIRECT("$G$2:g"&amp;ROW()-1),$G6,INDIRECT("$B$2:b"&amp;ROW()-1),Tableau13457981011122457131461489[[#This Row],[Mois]])=0,COUNTIFS( INDIRECT("$B$2:b"&amp;ROW()-1),Tableau13457981011122457131461489[[#This Row],[Mois]])+1,INDEX(Tableau13457981011122457131461489[[N° Enreg]:[Libellé]],MATCH($G6,Tableau13457981011122457131461489[Référence],0),1)),""),""))</f>
        <v>3</v>
      </c>
      <c r="F6" s="14"/>
      <c r="G6" s="16" t="s">
        <v>22</v>
      </c>
      <c r="H6" s="17">
        <v>521101</v>
      </c>
      <c r="I6" s="16"/>
      <c r="J6" s="16" t="s">
        <v>23</v>
      </c>
      <c r="K6" s="16" t="str">
        <f>+IF(LEN(Tableau13457981011122457131461489[[#This Row],[Libellé]])&gt;35,"réduire de "&amp;LEN(Tableau13457981011122457131461489[[#This Row],[Libellé]])-29,"")</f>
        <v>réduire de 9</v>
      </c>
      <c r="L6" s="16"/>
      <c r="M6" s="19" t="str">
        <f>+IF(Tableau13457981011122457131461489[[#This Row],[Compte Tiers]]="","",Tableau13457981011122457131461489[[#This Row],[Date]]+Tableau13457981011122457131461489[[#This Row],[Délai]])</f>
        <v/>
      </c>
      <c r="N6" s="20"/>
      <c r="O6" s="20">
        <v>783000</v>
      </c>
      <c r="P6" s="20">
        <f>+IF(AND(ISBLANK(Tableau13457981011122457131461489[[#This Row],[Débit]]),ISBLANK(Tableau13457981011122457131461489[[#This Row],[Crédit]])),"",SUBTOTAL(9,$N$2:N6)-SUBTOTAL(9,$O$2:O6))</f>
        <v>0</v>
      </c>
      <c r="Q6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Row],[Crédit]])),SUMIF($H$2:H6,521101,$N$2:N6)-SUMIF($H$2:H6,521101,$O$2:O6),""))</f>
        <v>-1283000</v>
      </c>
      <c r="R6" s="16" t="s">
        <v>21</v>
      </c>
    </row>
    <row r="7" spans="1:18" ht="16" x14ac:dyDescent="0.25">
      <c r="A7" s="14">
        <v>45336</v>
      </c>
      <c r="B7" s="15">
        <f>+IF(ISBLANK(Tableau13457981011122457131461489[[#This Row],[Date]]),"",MONTH(Tableau13457981011122457131461489[[#This Row],[Date]]))</f>
        <v>2</v>
      </c>
      <c r="C7" s="16" t="s">
        <v>18</v>
      </c>
      <c r="D7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Enreg]:[Libellé]],MATCH($G7,Tableau13457981011122457131461489[Référence],0),1)),""),"")))=1,"00"&amp;IF(Tableau13457981011122457131461489[[#This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Enreg]:[Libellé]],MATCH($G7,Tableau13457981011122457131461489[Référence],0),1)),""),"")),IF(LEN(IF(Tableau13457981011122457131461489[[#This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Enreg]:[Libellé]],MATCH($G7,Tableau13457981011122457131461489[Référence],0),1)),""),"")))=2,"0"&amp;IF(Tableau13457981011122457131461489[[#This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Enreg]:[Libellé]],MATCH($G7,Tableau13457981011122457131461489[Référence],0),1)),""),"")),IF(LEN(IF(Tableau13457981011122457131461489[[#This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Enreg]:[Libellé]],MATCH($G7,Tableau13457981011122457131461489[Référence],0),1)),""),"")))&gt;2,""&amp;IF(Tableau13457981011122457131461489[[#This Row],[N° Facture]]&lt;&gt;"",IFERROR(IF(COUNTIF($F$2:$F7,$F7)=1,MAX($E$1:$E6)+1,INDEX(Tableau13457981011122457131461489[[N° Enreg]:[Libellé]],MATCH($F7,Tableau13457981011122457131461489[N° Facture],0),1)),""),IF(Tableau13457981011122457131461489[[#This Row],[Référence]]&lt;&gt;"",IFERROR(IF(COUNTIF($G$2:$G7,$G7)=1,MAX($E$1:$E6)+1,INDEX(Tableau13457981011122457131461489[[N° Enreg]:[Libellé]],MATCH($G7,Tableau13457981011122457131461489[Référence],0),1)),""),"")),"")))),""))</f>
        <v>BDA02004</v>
      </c>
      <c r="E7" s="27">
        <f ca="1">+IF(Tableau13457981011122457131461489[[#This Row],[N° Facture]]&lt;&gt;"",IFERROR(IF(COUNTIFS(INDIRECT("$F$2:F"&amp;ROW()-1),$F7,INDIRECT("$B$2:b"&amp;ROW()-1),Tableau13457981011122457131461489[[#This Row],[Mois]])=0,COUNTIFS(INDIRECT("$B$2:b"&amp;ROW()-1),Tableau13457981011122457131461489[[#This Row],[Mois]])+1,INDEX(Tableau13457981011122457131461489[[N° Enreg]:[Libellé]],MATCH($F7,Tableau13457981011122457131461489[N° Facture],0),1)),""),IF(Tableau13457981011122457131461489[[#This Row],[Référence]]&lt;&gt;"",IFERROR(IF(COUNTIFS( INDIRECT("$G$2:g"&amp;ROW()-1),$G7,INDIRECT("$B$2:b"&amp;ROW()-1),Tableau13457981011122457131461489[[#This Row],[Mois]])=0,COUNTIFS( INDIRECT("$B$2:b"&amp;ROW()-1),Tableau13457981011122457131461489[[#This Row],[Mois]])+1,INDEX(Tableau13457981011122457131461489[[N° Enreg]:[Libellé]],MATCH($G7,Tableau13457981011122457131461489[Référence],0),1)),""),""))</f>
        <v>5</v>
      </c>
      <c r="F7" s="16"/>
      <c r="G7" s="16" t="s">
        <v>24</v>
      </c>
      <c r="H7" s="18">
        <v>471100</v>
      </c>
      <c r="I7" s="16"/>
      <c r="J7" s="16" t="s">
        <v>25</v>
      </c>
      <c r="K7" s="16" t="str">
        <f>+IF(LEN(Tableau13457981011122457131461489[[#This Row],[Libellé]])&gt;35,"réduire de "&amp;LEN(Tableau13457981011122457131461489[[#This Row],[Libellé]])-29,"")</f>
        <v>réduire de 9</v>
      </c>
      <c r="L7" s="16"/>
      <c r="M7" s="19" t="str">
        <f>+IF(Tableau13457981011122457131461489[[#This Row],[Compte Tiers]]="","",Tableau13457981011122457131461489[[#This Row],[Date]]+Tableau13457981011122457131461489[[#This Row],[Délai]])</f>
        <v/>
      </c>
      <c r="N7" s="20">
        <v>654000</v>
      </c>
      <c r="O7" s="20"/>
      <c r="P7" s="20">
        <f>+IF(AND(ISBLANK(Tableau13457981011122457131461489[[#This Row],[Débit]]),ISBLANK(Tableau13457981011122457131461489[[#This Row],[Crédit]])),"",SUBTOTAL(9,$N$2:N7)-SUBTOTAL(9,$O$2:O7))</f>
        <v>654000</v>
      </c>
      <c r="Q7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Row],[Crédit]])),SUMIF($H$2:H7,521101,$N$2:N7)-SUMIF($H$2:H7,521101,$O$2:O7),""))</f>
        <v>-1283000</v>
      </c>
      <c r="R7" s="16" t="s">
        <v>21</v>
      </c>
    </row>
    <row r="8" spans="1:18" ht="16" x14ac:dyDescent="0.25">
      <c r="A8" s="14">
        <v>45336</v>
      </c>
      <c r="B8" s="15">
        <f>+IF(ISBLANK(Tableau13457981011122457131461489[[#This Row],[Date]]),"",MONTH(Tableau13457981011122457131461489[[#This Row],[Date]]))</f>
        <v>2</v>
      </c>
      <c r="C8" s="16" t="s">
        <v>18</v>
      </c>
      <c r="D8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Enreg]:[Libellé]],MATCH($G8,Tableau13457981011122457131461489[Référence],0),1)),""),"")))=1,"00"&amp;IF(Tableau13457981011122457131461489[[#This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Enreg]:[Libellé]],MATCH($G8,Tableau13457981011122457131461489[Référence],0),1)),""),"")),IF(LEN(IF(Tableau13457981011122457131461489[[#This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Enreg]:[Libellé]],MATCH($G8,Tableau13457981011122457131461489[Référence],0),1)),""),"")))=2,"0"&amp;IF(Tableau13457981011122457131461489[[#This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Enreg]:[Libellé]],MATCH($G8,Tableau13457981011122457131461489[Référence],0),1)),""),"")),IF(LEN(IF(Tableau13457981011122457131461489[[#This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Enreg]:[Libellé]],MATCH($G8,Tableau13457981011122457131461489[Référence],0),1)),""),"")))&gt;2,""&amp;IF(Tableau13457981011122457131461489[[#This Row],[N° Facture]]&lt;&gt;"",IFERROR(IF(COUNTIF($F$2:$F8,$F8)=1,MAX($E$1:$E7)+1,INDEX(Tableau13457981011122457131461489[[N° Enreg]:[Libellé]],MATCH($F8,Tableau13457981011122457131461489[N° Facture],0),1)),""),IF(Tableau13457981011122457131461489[[#This Row],[Référence]]&lt;&gt;"",IFERROR(IF(COUNTIF($G$2:$G8,$G8)=1,MAX($E$1:$E7)+1,INDEX(Tableau13457981011122457131461489[[N° Enreg]:[Libellé]],MATCH($G8,Tableau13457981011122457131461489[Référence],0),1)),""),"")),"")))),""))</f>
        <v>BDA02005</v>
      </c>
      <c r="E8" s="27">
        <f ca="1">+IF(Tableau13457981011122457131461489[[#This Row],[N° Facture]]&lt;&gt;"",IFERROR(IF(COUNTIFS(INDIRECT("$F$2:F"&amp;ROW()-1),$F8,INDIRECT("$B$2:b"&amp;ROW()-1),Tableau13457981011122457131461489[[#This Row],[Mois]])=0,COUNTIFS(INDIRECT("$B$2:b"&amp;ROW()-1),Tableau13457981011122457131461489[[#This Row],[Mois]])+1,INDEX(Tableau13457981011122457131461489[[N° Enreg]:[Libellé]],MATCH($F8,Tableau13457981011122457131461489[N° Facture],0),1)),""),IF(Tableau13457981011122457131461489[[#This Row],[Référence]]&lt;&gt;"",IFERROR(IF(COUNTIFS( INDIRECT("$G$2:g"&amp;ROW()-1),$G8,INDIRECT("$B$2:b"&amp;ROW()-1),Tableau13457981011122457131461489[[#This Row],[Mois]])=0,COUNTIFS( INDIRECT("$B$2:b"&amp;ROW()-1),Tableau13457981011122457131461489[[#This Row],[Mois]])+1,INDEX(Tableau13457981011122457131461489[[N° Enreg]:[Libellé]],MATCH($G8,Tableau13457981011122457131461489[Référence],0),1)),""),""))</f>
        <v>5</v>
      </c>
      <c r="F8" s="16"/>
      <c r="G8" s="16" t="s">
        <v>24</v>
      </c>
      <c r="H8" s="17">
        <v>521101</v>
      </c>
      <c r="I8" s="16"/>
      <c r="J8" s="16" t="s">
        <v>25</v>
      </c>
      <c r="K8" s="16" t="str">
        <f>+IF(LEN(Tableau13457981011122457131461489[[#This Row],[Libellé]])&gt;35,"réduire de "&amp;LEN(Tableau13457981011122457131461489[[#This Row],[Libellé]])-29,"")</f>
        <v>réduire de 9</v>
      </c>
      <c r="L8" s="16"/>
      <c r="M8" s="19" t="str">
        <f>+IF(Tableau13457981011122457131461489[[#This Row],[Compte Tiers]]="","",Tableau13457981011122457131461489[[#This Row],[Date]]+Tableau13457981011122457131461489[[#This Row],[Délai]])</f>
        <v/>
      </c>
      <c r="N8" s="20"/>
      <c r="O8" s="20">
        <v>654000</v>
      </c>
      <c r="P8" s="20">
        <f>+IF(AND(ISBLANK(Tableau13457981011122457131461489[[#This Row],[Débit]]),ISBLANK(Tableau13457981011122457131461489[[#This Row],[Crédit]])),"",SUBTOTAL(9,$N$2:N8)-SUBTOTAL(9,$O$2:O8))</f>
        <v>0</v>
      </c>
      <c r="Q8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Row],[Crédit]])),SUMIF($H$2:H8,521101,$N$2:N8)-SUMIF($H$2:H8,521101,$O$2:O8),""))</f>
        <v>-1937000</v>
      </c>
      <c r="R8" s="16" t="s">
        <v>21</v>
      </c>
    </row>
    <row r="9" spans="1:18" ht="16" x14ac:dyDescent="0.25">
      <c r="A9" s="14">
        <v>45341</v>
      </c>
      <c r="B9" s="15">
        <f>+IF(ISBLANK(Tableau13457981011122457131461489[[#This Row],[Date]]),"",MONTH(Tableau13457981011122457131461489[[#This Row],[Date]]))</f>
        <v>2</v>
      </c>
      <c r="C9" s="16" t="s">
        <v>18</v>
      </c>
      <c r="D9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Enreg]:[Libellé]],MATCH($G9,Tableau13457981011122457131461489[Référence],0),1)),""),"")))=1,"00"&amp;IF(Tableau13457981011122457131461489[[#This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Enreg]:[Libellé]],MATCH($G9,Tableau13457981011122457131461489[Référence],0),1)),""),"")),IF(LEN(IF(Tableau13457981011122457131461489[[#This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Enreg]:[Libellé]],MATCH($G9,Tableau13457981011122457131461489[Référence],0),1)),""),"")))=2,"0"&amp;IF(Tableau13457981011122457131461489[[#This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Enreg]:[Libellé]],MATCH($G9,Tableau13457981011122457131461489[Référence],0),1)),""),"")),IF(LEN(IF(Tableau13457981011122457131461489[[#This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Enreg]:[Libellé]],MATCH($G9,Tableau13457981011122457131461489[Référence],0),1)),""),"")))&gt;2,""&amp;IF(Tableau13457981011122457131461489[[#This Row],[N° Facture]]&lt;&gt;"",IFERROR(IF(COUNTIF($F$2:$F9,$F9)=1,MAX($E$1:$E8)+1,INDEX(Tableau13457981011122457131461489[[N° Enreg]:[Libellé]],MATCH($F9,Tableau13457981011122457131461489[N° Facture],0),1)),""),IF(Tableau13457981011122457131461489[[#This Row],[Référence]]&lt;&gt;"",IFERROR(IF(COUNTIF($G$2:$G9,$G9)=1,MAX($E$1:$E8)+1,INDEX(Tableau13457981011122457131461489[[N° Enreg]:[Libellé]],MATCH($G9,Tableau13457981011122457131461489[Référence],0),1)),""),"")),"")))),""))</f>
        <v>BDA02006</v>
      </c>
      <c r="E9" s="27">
        <f ca="1">+IF(Tableau13457981011122457131461489[[#This Row],[N° Facture]]&lt;&gt;"",IFERROR(IF(COUNTIFS(INDIRECT("$F$2:F"&amp;ROW()-1),$F9,INDIRECT("$B$2:b"&amp;ROW()-1),Tableau13457981011122457131461489[[#This Row],[Mois]])=0,COUNTIFS(INDIRECT("$B$2:b"&amp;ROW()-1),Tableau13457981011122457131461489[[#This Row],[Mois]])+1,INDEX(Tableau13457981011122457131461489[[N° Enreg]:[Libellé]],MATCH($F9,Tableau13457981011122457131461489[N° Facture],0),1)),""),IF(Tableau13457981011122457131461489[[#This Row],[Référence]]&lt;&gt;"",IFERROR(IF(COUNTIFS( INDIRECT("$G$2:g"&amp;ROW()-1),$G9,INDIRECT("$B$2:b"&amp;ROW()-1),Tableau13457981011122457131461489[[#This Row],[Mois]])=0,COUNTIFS( INDIRECT("$B$2:b"&amp;ROW()-1),Tableau13457981011122457131461489[[#This Row],[Mois]])+1,INDEX(Tableau13457981011122457131461489[[N° Enreg]:[Libellé]],MATCH($G9,Tableau13457981011122457131461489[Référence],0),1)),""),""))</f>
        <v>7</v>
      </c>
      <c r="F9" s="14"/>
      <c r="G9" s="16" t="s">
        <v>26</v>
      </c>
      <c r="H9" s="17">
        <v>401000</v>
      </c>
      <c r="I9" s="16">
        <v>401100</v>
      </c>
      <c r="J9" s="16" t="s">
        <v>27</v>
      </c>
      <c r="K9" s="16" t="str">
        <f>+IF(LEN(Tableau13457981011122457131461489[[#This Row],[Libellé]])&gt;35,"réduire de "&amp;LEN(Tableau13457981011122457131461489[[#This Row],[Libellé]])-29,"")</f>
        <v/>
      </c>
      <c r="L9" s="16"/>
      <c r="M9" s="19">
        <f>+IF(Tableau13457981011122457131461489[[#This Row],[Compte Tiers]]="","",Tableau13457981011122457131461489[[#This Row],[Date]]+Tableau13457981011122457131461489[[#This Row],[Délai]])</f>
        <v>45341</v>
      </c>
      <c r="N9" s="20">
        <v>5150167</v>
      </c>
      <c r="O9" s="20"/>
      <c r="P9" s="20">
        <f>+IF(AND(ISBLANK(Tableau13457981011122457131461489[[#This Row],[Débit]]),ISBLANK(Tableau13457981011122457131461489[[#This Row],[Crédit]])),"",SUBTOTAL(9,$N$2:N9)-SUBTOTAL(9,$O$2:O9))</f>
        <v>5150167</v>
      </c>
      <c r="Q9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Row],[Crédit]])),SUMIF($H$2:H9,521101,$N$2:N9)-SUMIF($H$2:H9,521101,$O$2:O9),""))</f>
        <v>-1937000</v>
      </c>
      <c r="R9" s="16" t="s">
        <v>21</v>
      </c>
    </row>
    <row r="10" spans="1:18" ht="16" x14ac:dyDescent="0.25">
      <c r="A10" s="14">
        <v>45341</v>
      </c>
      <c r="B10" s="15">
        <f>+IF(ISBLANK(Tableau13457981011122457131461489[[#This Row],[Date]]),"",MONTH(Tableau13457981011122457131461489[[#This Row],[Date]]))</f>
        <v>2</v>
      </c>
      <c r="C10" s="16" t="s">
        <v>18</v>
      </c>
      <c r="D10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Enreg]:[Libellé]],MATCH($G10,Tableau13457981011122457131461489[Référence],0),1)),""),"")))=1,"00"&amp;IF(Tableau13457981011122457131461489[[#This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Enreg]:[Libellé]],MATCH($G10,Tableau13457981011122457131461489[Référence],0),1)),""),"")),IF(LEN(IF(Tableau13457981011122457131461489[[#This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Enreg]:[Libellé]],MATCH($G10,Tableau13457981011122457131461489[Référence],0),1)),""),"")))=2,"0"&amp;IF(Tableau13457981011122457131461489[[#This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Enreg]:[Libellé]],MATCH($G10,Tableau13457981011122457131461489[Référence],0),1)),""),"")),IF(LEN(IF(Tableau13457981011122457131461489[[#This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Enreg]:[Libellé]],MATCH($G10,Tableau13457981011122457131461489[Référence],0),1)),""),"")))&gt;2,""&amp;IF(Tableau13457981011122457131461489[[#This Row],[N° Facture]]&lt;&gt;"",IFERROR(IF(COUNTIF($F$2:$F10,$F10)=1,MAX($E$1:$E9)+1,INDEX(Tableau13457981011122457131461489[[N° Enreg]:[Libellé]],MATCH($F10,Tableau13457981011122457131461489[N° Facture],0),1)),""),IF(Tableau13457981011122457131461489[[#This Row],[Référence]]&lt;&gt;"",IFERROR(IF(COUNTIF($G$2:$G10,$G10)=1,MAX($E$1:$E9)+1,INDEX(Tableau13457981011122457131461489[[N° Enreg]:[Libellé]],MATCH($G10,Tableau13457981011122457131461489[Référence],0),1)),""),"")),"")))),""))</f>
        <v>BDA02007</v>
      </c>
      <c r="E10" s="27">
        <f ca="1">+IF(Tableau13457981011122457131461489[[#This Row],[N° Facture]]&lt;&gt;"",IFERROR(IF(COUNTIFS(INDIRECT("$F$2:F"&amp;ROW()-1),$F10,INDIRECT("$B$2:b"&amp;ROW()-1),Tableau13457981011122457131461489[[#This Row],[Mois]])=0,COUNTIFS(INDIRECT("$B$2:b"&amp;ROW()-1),Tableau13457981011122457131461489[[#This Row],[Mois]])+1,INDEX(Tableau13457981011122457131461489[[N° Enreg]:[Libellé]],MATCH($F10,Tableau13457981011122457131461489[N° Facture],0),1)),""),IF(Tableau13457981011122457131461489[[#This Row],[Référence]]&lt;&gt;"",IFERROR(IF(COUNTIFS( INDIRECT("$G$2:g"&amp;ROW()-1),$G10,INDIRECT("$B$2:b"&amp;ROW()-1),Tableau13457981011122457131461489[[#This Row],[Mois]])=0,COUNTIFS( INDIRECT("$B$2:b"&amp;ROW()-1),Tableau13457981011122457131461489[[#This Row],[Mois]])+1,INDEX(Tableau13457981011122457131461489[[N° Enreg]:[Libellé]],MATCH($G10,Tableau13457981011122457131461489[Référence],0),1)),""),""))</f>
        <v>7</v>
      </c>
      <c r="F10" s="14"/>
      <c r="G10" s="16" t="s">
        <v>26</v>
      </c>
      <c r="H10" s="17">
        <v>521101</v>
      </c>
      <c r="I10" s="16"/>
      <c r="J10" s="16" t="s">
        <v>27</v>
      </c>
      <c r="K10" s="16" t="str">
        <f>+IF(LEN(Tableau13457981011122457131461489[[#This Row],[Libellé]])&gt;35,"réduire de "&amp;LEN(Tableau13457981011122457131461489[[#This Row],[Libellé]])-29,"")</f>
        <v/>
      </c>
      <c r="L10" s="16"/>
      <c r="M10" s="19" t="str">
        <f>+IF(Tableau13457981011122457131461489[[#This Row],[Compte Tiers]]="","",Tableau13457981011122457131461489[[#This Row],[Date]]+Tableau13457981011122457131461489[[#This Row],[Délai]])</f>
        <v/>
      </c>
      <c r="N10" s="20"/>
      <c r="O10" s="20">
        <v>5150167</v>
      </c>
      <c r="P10" s="20">
        <f>+IF(AND(ISBLANK(Tableau13457981011122457131461489[[#This Row],[Débit]]),ISBLANK(Tableau13457981011122457131461489[[#This Row],[Crédit]])),"",SUBTOTAL(9,$N$2:N10)-SUBTOTAL(9,$O$2:O10))</f>
        <v>0</v>
      </c>
      <c r="Q10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Row],[Crédit]])),SUMIF($H$2:H10,521101,$N$2:N10)-SUMIF($H$2:H10,521101,$O$2:O10),""))</f>
        <v>-7087167</v>
      </c>
      <c r="R10" s="16" t="s">
        <v>21</v>
      </c>
    </row>
    <row r="11" spans="1:18" ht="16" x14ac:dyDescent="0.25">
      <c r="A11" s="14">
        <v>45341</v>
      </c>
      <c r="B11" s="15">
        <f>+IF(ISBLANK(Tableau13457981011122457131461489[[#This Row],[Date]]),"",MONTH(Tableau13457981011122457131461489[[#This Row],[Date]]))</f>
        <v>2</v>
      </c>
      <c r="C11" s="16" t="s">
        <v>18</v>
      </c>
      <c r="D11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Enreg]:[Libellé]],MATCH($G11,Tableau13457981011122457131461489[Référence],0),1)),""),"")))=1,"00"&amp;IF(Tableau13457981011122457131461489[[#This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Enreg]:[Libellé]],MATCH($G11,Tableau13457981011122457131461489[Référence],0),1)),""),"")),IF(LEN(IF(Tableau13457981011122457131461489[[#This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Enreg]:[Libellé]],MATCH($G11,Tableau13457981011122457131461489[Référence],0),1)),""),"")))=2,"0"&amp;IF(Tableau13457981011122457131461489[[#This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Enreg]:[Libellé]],MATCH($G11,Tableau13457981011122457131461489[Référence],0),1)),""),"")),IF(LEN(IF(Tableau13457981011122457131461489[[#This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Enreg]:[Libellé]],MATCH($G11,Tableau13457981011122457131461489[Référence],0),1)),""),"")))&gt;2,""&amp;IF(Tableau13457981011122457131461489[[#This Row],[N° Facture]]&lt;&gt;"",IFERROR(IF(COUNTIF($F$2:$F11,$F11)=1,MAX($E$1:$E10)+1,INDEX(Tableau13457981011122457131461489[[N° Enreg]:[Libellé]],MATCH($F11,Tableau13457981011122457131461489[N° Facture],0),1)),""),IF(Tableau13457981011122457131461489[[#This Row],[Référence]]&lt;&gt;"",IFERROR(IF(COUNTIF($G$2:$G11,$G11)=1,MAX($E$1:$E10)+1,INDEX(Tableau13457981011122457131461489[[N° Enreg]:[Libellé]],MATCH($G11,Tableau13457981011122457131461489[Référence],0),1)),""),"")),"")))),""))</f>
        <v>BDA02008</v>
      </c>
      <c r="E11" s="27">
        <f ca="1">+IF(Tableau13457981011122457131461489[[#This Row],[N° Facture]]&lt;&gt;"",IFERROR(IF(COUNTIFS(INDIRECT("$F$2:F"&amp;ROW()-1),$F11,INDIRECT("$B$2:b"&amp;ROW()-1),Tableau13457981011122457131461489[[#This Row],[Mois]])=0,COUNTIFS(INDIRECT("$B$2:b"&amp;ROW()-1),Tableau13457981011122457131461489[[#This Row],[Mois]])+1,INDEX(Tableau13457981011122457131461489[[N° Enreg]:[Libellé]],MATCH($F11,Tableau13457981011122457131461489[N° Facture],0),1)),""),IF(Tableau13457981011122457131461489[[#This Row],[Référence]]&lt;&gt;"",IFERROR(IF(COUNTIFS( INDIRECT("$G$2:g"&amp;ROW()-1),$G11,INDIRECT("$B$2:b"&amp;ROW()-1),Tableau13457981011122457131461489[[#This Row],[Mois]])=0,COUNTIFS( INDIRECT("$B$2:b"&amp;ROW()-1),Tableau13457981011122457131461489[[#This Row],[Mois]])+1,INDEX(Tableau13457981011122457131461489[[N° Enreg]:[Libellé]],MATCH($G11,Tableau13457981011122457131461489[Référence],0),1)),""),""))</f>
        <v>9</v>
      </c>
      <c r="F11" s="14"/>
      <c r="G11" s="16" t="s">
        <v>28</v>
      </c>
      <c r="H11" s="17">
        <v>401000</v>
      </c>
      <c r="I11" s="16">
        <v>401100</v>
      </c>
      <c r="J11" s="16" t="s">
        <v>29</v>
      </c>
      <c r="K11" s="16" t="str">
        <f>+IF(LEN(Tableau13457981011122457131461489[[#This Row],[Libellé]])&gt;35,"réduire de "&amp;LEN(Tableau13457981011122457131461489[[#This Row],[Libellé]])-29,"")</f>
        <v/>
      </c>
      <c r="L11" s="16"/>
      <c r="M11" s="19">
        <f>+IF(Tableau13457981011122457131461489[[#This Row],[Compte Tiers]]="","",Tableau13457981011122457131461489[[#This Row],[Date]]+Tableau13457981011122457131461489[[#This Row],[Délai]])</f>
        <v>45341</v>
      </c>
      <c r="N11" s="20">
        <v>1000000</v>
      </c>
      <c r="O11" s="20"/>
      <c r="P11" s="20">
        <f>+IF(AND(ISBLANK(Tableau13457981011122457131461489[[#This Row],[Débit]]),ISBLANK(Tableau13457981011122457131461489[[#This Row],[Crédit]])),"",SUBTOTAL(9,$N$2:N11)-SUBTOTAL(9,$O$2:O11))</f>
        <v>1000000</v>
      </c>
      <c r="Q11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Row],[Crédit]])),SUMIF($H$2:H11,521101,$N$2:N11)-SUMIF($H$2:H11,521101,$O$2:O11),""))</f>
        <v>-7087167</v>
      </c>
      <c r="R11" s="16" t="s">
        <v>21</v>
      </c>
    </row>
    <row r="12" spans="1:18" ht="16" x14ac:dyDescent="0.25">
      <c r="A12" s="14">
        <v>45341</v>
      </c>
      <c r="B12" s="15">
        <f>+IF(ISBLANK(Tableau13457981011122457131461489[[#This Row],[Date]]),"",MONTH(Tableau13457981011122457131461489[[#This Row],[Date]]))</f>
        <v>2</v>
      </c>
      <c r="C12" s="16" t="s">
        <v>18</v>
      </c>
      <c r="D12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Enreg]:[Libellé]],MATCH($G12,Tableau13457981011122457131461489[Référence],0),1)),""),"")))=1,"00"&amp;IF(Tableau13457981011122457131461489[[#This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Enreg]:[Libellé]],MATCH($G12,Tableau13457981011122457131461489[Référence],0),1)),""),"")),IF(LEN(IF(Tableau13457981011122457131461489[[#This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Enreg]:[Libellé]],MATCH($G12,Tableau13457981011122457131461489[Référence],0),1)),""),"")))=2,"0"&amp;IF(Tableau13457981011122457131461489[[#This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Enreg]:[Libellé]],MATCH($G12,Tableau13457981011122457131461489[Référence],0),1)),""),"")),IF(LEN(IF(Tableau13457981011122457131461489[[#This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Enreg]:[Libellé]],MATCH($G12,Tableau13457981011122457131461489[Référence],0),1)),""),"")))&gt;2,""&amp;IF(Tableau13457981011122457131461489[[#This Row],[N° Facture]]&lt;&gt;"",IFERROR(IF(COUNTIF($F$2:$F12,$F12)=1,MAX($E$1:$E11)+1,INDEX(Tableau13457981011122457131461489[[N° Enreg]:[Libellé]],MATCH($F12,Tableau13457981011122457131461489[N° Facture],0),1)),""),IF(Tableau13457981011122457131461489[[#This Row],[Référence]]&lt;&gt;"",IFERROR(IF(COUNTIF($G$2:$G12,$G12)=1,MAX($E$1:$E11)+1,INDEX(Tableau13457981011122457131461489[[N° Enreg]:[Libellé]],MATCH($G12,Tableau13457981011122457131461489[Référence],0),1)),""),"")),"")))),""))</f>
        <v>BDA02009</v>
      </c>
      <c r="E12" s="27">
        <f ca="1">+IF(Tableau13457981011122457131461489[[#This Row],[N° Facture]]&lt;&gt;"",IFERROR(IF(COUNTIFS(INDIRECT("$F$2:F"&amp;ROW()-1),$F12,INDIRECT("$B$2:b"&amp;ROW()-1),Tableau13457981011122457131461489[[#This Row],[Mois]])=0,COUNTIFS(INDIRECT("$B$2:b"&amp;ROW()-1),Tableau13457981011122457131461489[[#This Row],[Mois]])+1,INDEX(Tableau13457981011122457131461489[[N° Enreg]:[Libellé]],MATCH($F12,Tableau13457981011122457131461489[N° Facture],0),1)),""),IF(Tableau13457981011122457131461489[[#This Row],[Référence]]&lt;&gt;"",IFERROR(IF(COUNTIFS( INDIRECT("$G$2:g"&amp;ROW()-1),$G12,INDIRECT("$B$2:b"&amp;ROW()-1),Tableau13457981011122457131461489[[#This Row],[Mois]])=0,COUNTIFS( INDIRECT("$B$2:b"&amp;ROW()-1),Tableau13457981011122457131461489[[#This Row],[Mois]])+1,INDEX(Tableau13457981011122457131461489[[N° Enreg]:[Libellé]],MATCH($G12,Tableau13457981011122457131461489[Référence],0),1)),""),""))</f>
        <v>9</v>
      </c>
      <c r="F12" s="14"/>
      <c r="G12" s="16" t="s">
        <v>28</v>
      </c>
      <c r="H12" s="17">
        <v>521101</v>
      </c>
      <c r="I12" s="16"/>
      <c r="J12" s="16" t="s">
        <v>29</v>
      </c>
      <c r="K12" s="16" t="str">
        <f>+IF(LEN(Tableau13457981011122457131461489[[#This Row],[Libellé]])&gt;35,"réduire de "&amp;LEN(Tableau13457981011122457131461489[[#This Row],[Libellé]])-29,"")</f>
        <v/>
      </c>
      <c r="L12" s="16"/>
      <c r="M12" s="19" t="str">
        <f>+IF(Tableau13457981011122457131461489[[#This Row],[Compte Tiers]]="","",Tableau13457981011122457131461489[[#This Row],[Date]]+Tableau13457981011122457131461489[[#This Row],[Délai]])</f>
        <v/>
      </c>
      <c r="N12" s="20"/>
      <c r="O12" s="20">
        <v>1000000</v>
      </c>
      <c r="P12" s="20">
        <f>+IF(AND(ISBLANK(Tableau13457981011122457131461489[[#This Row],[Débit]]),ISBLANK(Tableau13457981011122457131461489[[#This Row],[Crédit]])),"",SUBTOTAL(9,$N$2:N12)-SUBTOTAL(9,$O$2:O12))</f>
        <v>0</v>
      </c>
      <c r="Q12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Row],[Crédit]])),SUMIF($H$2:H12,521101,$N$2:N12)-SUMIF($H$2:H12,521101,$O$2:O12),""))</f>
        <v>-8087167</v>
      </c>
      <c r="R12" s="16" t="s">
        <v>21</v>
      </c>
    </row>
    <row r="13" spans="1:18" ht="16" x14ac:dyDescent="0.25">
      <c r="A13" s="14">
        <v>45342</v>
      </c>
      <c r="B13" s="15">
        <f>+IF(ISBLANK(Tableau13457981011122457131461489[[#This Row],[Date]]),"",MONTH(Tableau13457981011122457131461489[[#This Row],[Date]]))</f>
        <v>2</v>
      </c>
      <c r="C13" s="16" t="s">
        <v>18</v>
      </c>
      <c r="D13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Enreg]:[Libellé]],MATCH($G13,Tableau13457981011122457131461489[Référence],0),1)),""),"")))=1,"00"&amp;IF(Tableau13457981011122457131461489[[#This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Enreg]:[Libellé]],MATCH($G13,Tableau13457981011122457131461489[Référence],0),1)),""),"")),IF(LEN(IF(Tableau13457981011122457131461489[[#This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Enreg]:[Libellé]],MATCH($G13,Tableau13457981011122457131461489[Référence],0),1)),""),"")))=2,"0"&amp;IF(Tableau13457981011122457131461489[[#This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Enreg]:[Libellé]],MATCH($G13,Tableau13457981011122457131461489[Référence],0),1)),""),"")),IF(LEN(IF(Tableau13457981011122457131461489[[#This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Enreg]:[Libellé]],MATCH($G13,Tableau13457981011122457131461489[Référence],0),1)),""),"")))&gt;2,""&amp;IF(Tableau13457981011122457131461489[[#This Row],[N° Facture]]&lt;&gt;"",IFERROR(IF(COUNTIF($F$2:$F13,$F13)=1,MAX($E$1:$E12)+1,INDEX(Tableau13457981011122457131461489[[N° Enreg]:[Libellé]],MATCH($F13,Tableau13457981011122457131461489[N° Facture],0),1)),""),IF(Tableau13457981011122457131461489[[#This Row],[Référence]]&lt;&gt;"",IFERROR(IF(COUNTIF($G$2:$G13,$G13)=1,MAX($E$1:$E12)+1,INDEX(Tableau13457981011122457131461489[[N° Enreg]:[Libellé]],MATCH($G13,Tableau13457981011122457131461489[Référence],0),1)),""),"")),"")))),""))</f>
        <v>BDA02010</v>
      </c>
      <c r="E13" s="27">
        <f ca="1">+IF(Tableau13457981011122457131461489[[#This Row],[N° Facture]]&lt;&gt;"",IFERROR(IF(COUNTIFS(INDIRECT("$F$2:F"&amp;ROW()-1),$F13,INDIRECT("$B$2:b"&amp;ROW()-1),Tableau13457981011122457131461489[[#This Row],[Mois]])=0,COUNTIFS(INDIRECT("$B$2:b"&amp;ROW()-1),Tableau13457981011122457131461489[[#This Row],[Mois]])+1,INDEX(Tableau13457981011122457131461489[[N° Enreg]:[Libellé]],MATCH($F13,Tableau13457981011122457131461489[N° Facture],0),1)),""),IF(Tableau13457981011122457131461489[[#This Row],[Référence]]&lt;&gt;"",IFERROR(IF(COUNTIFS( INDIRECT("$G$2:g"&amp;ROW()-1),$G13,INDIRECT("$B$2:b"&amp;ROW()-1),Tableau13457981011122457131461489[[#This Row],[Mois]])=0,COUNTIFS( INDIRECT("$B$2:b"&amp;ROW()-1),Tableau13457981011122457131461489[[#This Row],[Mois]])+1,INDEX(Tableau13457981011122457131461489[[N° Enreg]:[Libellé]],MATCH($G13,Tableau13457981011122457131461489[Référence],0),1)),""),""))</f>
        <v>11</v>
      </c>
      <c r="F13" s="14"/>
      <c r="G13" s="16" t="s">
        <v>30</v>
      </c>
      <c r="H13" s="17">
        <v>401000</v>
      </c>
      <c r="I13" s="16">
        <v>401100</v>
      </c>
      <c r="J13" s="16" t="s">
        <v>31</v>
      </c>
      <c r="K13" s="16" t="str">
        <f>+IF(LEN(Tableau13457981011122457131461489[[#This Row],[Libellé]])&gt;35,"réduire de "&amp;LEN(Tableau13457981011122457131461489[[#This Row],[Libellé]])-29,"")</f>
        <v/>
      </c>
      <c r="L13" s="16"/>
      <c r="M13" s="19">
        <f>+IF(Tableau13457981011122457131461489[[#This Row],[Compte Tiers]]="","",Tableau13457981011122457131461489[[#This Row],[Date]]+Tableau13457981011122457131461489[[#This Row],[Délai]])</f>
        <v>45342</v>
      </c>
      <c r="N13" s="20">
        <v>4000000</v>
      </c>
      <c r="O13" s="20"/>
      <c r="P13" s="20">
        <f>+IF(AND(ISBLANK(Tableau13457981011122457131461489[[#This Row],[Débit]]),ISBLANK(Tableau13457981011122457131461489[[#This Row],[Crédit]])),"",SUBTOTAL(9,$N$2:N13)-SUBTOTAL(9,$O$2:O13))</f>
        <v>4000000</v>
      </c>
      <c r="Q13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Row],[Crédit]])),SUMIF($H$2:H13,521101,$N$2:N13)-SUMIF($H$2:H13,521101,$O$2:O13),""))</f>
        <v>-8087167</v>
      </c>
      <c r="R13" s="16" t="s">
        <v>21</v>
      </c>
    </row>
    <row r="14" spans="1:18" ht="16" x14ac:dyDescent="0.25">
      <c r="A14" s="14">
        <v>45342</v>
      </c>
      <c r="B14" s="15">
        <f>+IF(ISBLANK(Tableau13457981011122457131461489[[#This Row],[Date]]),"",MONTH(Tableau13457981011122457131461489[[#This Row],[Date]]))</f>
        <v>2</v>
      </c>
      <c r="C14" s="16" t="s">
        <v>18</v>
      </c>
      <c r="D14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Enreg]:[Libellé]],MATCH($G14,Tableau13457981011122457131461489[Référence],0),1)),""),"")))=1,"00"&amp;IF(Tableau13457981011122457131461489[[#This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Enreg]:[Libellé]],MATCH($G14,Tableau13457981011122457131461489[Référence],0),1)),""),"")),IF(LEN(IF(Tableau13457981011122457131461489[[#This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Enreg]:[Libellé]],MATCH($G14,Tableau13457981011122457131461489[Référence],0),1)),""),"")))=2,"0"&amp;IF(Tableau13457981011122457131461489[[#This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Enreg]:[Libellé]],MATCH($G14,Tableau13457981011122457131461489[Référence],0),1)),""),"")),IF(LEN(IF(Tableau13457981011122457131461489[[#This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Enreg]:[Libellé]],MATCH($G14,Tableau13457981011122457131461489[Référence],0),1)),""),"")))&gt;2,""&amp;IF(Tableau13457981011122457131461489[[#This Row],[N° Facture]]&lt;&gt;"",IFERROR(IF(COUNTIF($F$2:$F14,$F14)=1,MAX($E$1:$E13)+1,INDEX(Tableau13457981011122457131461489[[N° Enreg]:[Libellé]],MATCH($F14,Tableau13457981011122457131461489[N° Facture],0),1)),""),IF(Tableau13457981011122457131461489[[#This Row],[Référence]]&lt;&gt;"",IFERROR(IF(COUNTIF($G$2:$G14,$G14)=1,MAX($E$1:$E13)+1,INDEX(Tableau13457981011122457131461489[[N° Enreg]:[Libellé]],MATCH($G14,Tableau13457981011122457131461489[Référence],0),1)),""),"")),"")))),""))</f>
        <v>BDA02011</v>
      </c>
      <c r="E14" s="27">
        <f ca="1">+IF(Tableau13457981011122457131461489[[#This Row],[N° Facture]]&lt;&gt;"",IFERROR(IF(COUNTIFS(INDIRECT("$F$2:F"&amp;ROW()-1),$F14,INDIRECT("$B$2:b"&amp;ROW()-1),Tableau13457981011122457131461489[[#This Row],[Mois]])=0,COUNTIFS(INDIRECT("$B$2:b"&amp;ROW()-1),Tableau13457981011122457131461489[[#This Row],[Mois]])+1,INDEX(Tableau13457981011122457131461489[[N° Enreg]:[Libellé]],MATCH($F14,Tableau13457981011122457131461489[N° Facture],0),1)),""),IF(Tableau13457981011122457131461489[[#This Row],[Référence]]&lt;&gt;"",IFERROR(IF(COUNTIFS( INDIRECT("$G$2:g"&amp;ROW()-1),$G14,INDIRECT("$B$2:b"&amp;ROW()-1),Tableau13457981011122457131461489[[#This Row],[Mois]])=0,COUNTIFS( INDIRECT("$B$2:b"&amp;ROW()-1),Tableau13457981011122457131461489[[#This Row],[Mois]])+1,INDEX(Tableau13457981011122457131461489[[N° Enreg]:[Libellé]],MATCH($G14,Tableau13457981011122457131461489[Référence],0),1)),""),""))</f>
        <v>11</v>
      </c>
      <c r="F14" s="14"/>
      <c r="G14" s="16" t="s">
        <v>30</v>
      </c>
      <c r="H14" s="17">
        <v>521101</v>
      </c>
      <c r="I14" s="16"/>
      <c r="J14" s="16" t="s">
        <v>31</v>
      </c>
      <c r="K14" s="16" t="str">
        <f>+IF(LEN(Tableau13457981011122457131461489[[#This Row],[Libellé]])&gt;35,"réduire de "&amp;LEN(Tableau13457981011122457131461489[[#This Row],[Libellé]])-29,"")</f>
        <v/>
      </c>
      <c r="L14" s="16"/>
      <c r="M14" s="19" t="str">
        <f>+IF(Tableau13457981011122457131461489[[#This Row],[Compte Tiers]]="","",Tableau13457981011122457131461489[[#This Row],[Date]]+Tableau13457981011122457131461489[[#This Row],[Délai]])</f>
        <v/>
      </c>
      <c r="N14" s="20"/>
      <c r="O14" s="20">
        <v>4000000</v>
      </c>
      <c r="P14" s="20">
        <f>+IF(AND(ISBLANK(Tableau13457981011122457131461489[[#This Row],[Débit]]),ISBLANK(Tableau13457981011122457131461489[[#This Row],[Crédit]])),"",SUBTOTAL(9,$N$2:N14)-SUBTOTAL(9,$O$2:O14))</f>
        <v>0</v>
      </c>
      <c r="Q14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Row],[Crédit]])),SUMIF($H$2:H14,521101,$N$2:N14)-SUMIF($H$2:H14,521101,$O$2:O14),""))</f>
        <v>-12087167</v>
      </c>
      <c r="R14" s="16" t="s">
        <v>21</v>
      </c>
    </row>
    <row r="15" spans="1:18" ht="16" x14ac:dyDescent="0.25">
      <c r="A15" s="14">
        <v>45371</v>
      </c>
      <c r="B15" s="15">
        <f>+IF(ISBLANK(Tableau13457981011122457131461489[[#This Row],[Date]]),"",MONTH(Tableau13457981011122457131461489[[#This Row],[Date]]))</f>
        <v>3</v>
      </c>
      <c r="C15" s="16" t="s">
        <v>18</v>
      </c>
      <c r="D15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Enreg]:[Libellé]],MATCH($G15,Tableau13457981011122457131461489[Référence],0),1)),""),"")))=1,"00"&amp;IF(Tableau13457981011122457131461489[[#This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Enreg]:[Libellé]],MATCH($G15,Tableau13457981011122457131461489[Référence],0),1)),""),"")),IF(LEN(IF(Tableau13457981011122457131461489[[#This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Enreg]:[Libellé]],MATCH($G15,Tableau13457981011122457131461489[Référence],0),1)),""),"")))=2,"0"&amp;IF(Tableau13457981011122457131461489[[#This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Enreg]:[Libellé]],MATCH($G15,Tableau13457981011122457131461489[Référence],0),1)),""),"")),IF(LEN(IF(Tableau13457981011122457131461489[[#This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Enreg]:[Libellé]],MATCH($G15,Tableau13457981011122457131461489[Référence],0),1)),""),"")))&gt;2,""&amp;IF(Tableau13457981011122457131461489[[#This Row],[N° Facture]]&lt;&gt;"",IFERROR(IF(COUNTIF($F$2:$F15,$F15)=1,MAX($E$1:$E14)+1,INDEX(Tableau13457981011122457131461489[[N° Enreg]:[Libellé]],MATCH($F15,Tableau13457981011122457131461489[N° Facture],0),1)),""),IF(Tableau13457981011122457131461489[[#This Row],[Référence]]&lt;&gt;"",IFERROR(IF(COUNTIF($G$2:$G15,$G15)=1,MAX($E$1:$E14)+1,INDEX(Tableau13457981011122457131461489[[N° Enreg]:[Libellé]],MATCH($G15,Tableau13457981011122457131461489[Référence],0),1)),""),"")),"")))),""))</f>
        <v>BDA03012</v>
      </c>
      <c r="E15" s="27">
        <f ca="1">+IF(Tableau13457981011122457131461489[[#This Row],[N° Facture]]&lt;&gt;"",IFERROR(IF(COUNTIFS(INDIRECT("$F$2:F"&amp;ROW()-1),$F15,INDIRECT("$B$2:b"&amp;ROW()-1),Tableau13457981011122457131461489[[#This Row],[Mois]])=0,COUNTIFS(INDIRECT("$B$2:b"&amp;ROW()-1),Tableau13457981011122457131461489[[#This Row],[Mois]])+1,INDEX(Tableau13457981011122457131461489[[N° Enreg]:[Libellé]],MATCH($F15,Tableau13457981011122457131461489[N° Facture],0),1)),""),IF(Tableau13457981011122457131461489[[#This Row],[Référence]]&lt;&gt;"",IFERROR(IF(COUNTIFS( INDIRECT("$G$2:g"&amp;ROW()-1),$G15,INDIRECT("$B$2:b"&amp;ROW()-1),Tableau13457981011122457131461489[[#This Row],[Mois]])=0,COUNTIFS( INDIRECT("$B$2:b"&amp;ROW()-1),Tableau13457981011122457131461489[[#This Row],[Mois]])+1,INDEX(Tableau13457981011122457131461489[[N° Enreg]:[Libellé]],MATCH($G15,Tableau13457981011122457131461489[Référence],0),1)),""),""))</f>
        <v>1</v>
      </c>
      <c r="F15" s="14"/>
      <c r="G15" s="16" t="s">
        <v>32</v>
      </c>
      <c r="H15" s="17">
        <v>401000</v>
      </c>
      <c r="I15" s="16">
        <v>401100</v>
      </c>
      <c r="J15" s="16" t="s">
        <v>33</v>
      </c>
      <c r="K15" s="16" t="str">
        <f>+IF(LEN(Tableau13457981011122457131461489[[#This Row],[Libellé]])&gt;35,"réduire de "&amp;LEN(Tableau13457981011122457131461489[[#This Row],[Libellé]])-29,"")</f>
        <v/>
      </c>
      <c r="L15" s="16"/>
      <c r="M15" s="19">
        <f>+IF(Tableau13457981011122457131461489[[#This Row],[Compte Tiers]]="","",Tableau13457981011122457131461489[[#This Row],[Date]]+Tableau13457981011122457131461489[[#This Row],[Délai]])</f>
        <v>45371</v>
      </c>
      <c r="N15" s="20">
        <v>3000000</v>
      </c>
      <c r="O15" s="20"/>
      <c r="P15" s="20">
        <f>+IF(AND(ISBLANK(Tableau13457981011122457131461489[[#This Row],[Débit]]),ISBLANK(Tableau13457981011122457131461489[[#This Row],[Crédit]])),"",SUBTOTAL(9,$N$2:N15)-SUBTOTAL(9,$O$2:O15))</f>
        <v>3000000</v>
      </c>
      <c r="Q15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Row],[Crédit]])),SUMIF($H$2:H15,521101,$N$2:N15)-SUMIF($H$2:H15,521101,$O$2:O15),""))</f>
        <v>-12087167</v>
      </c>
      <c r="R15" s="16" t="s">
        <v>21</v>
      </c>
    </row>
    <row r="16" spans="1:18" ht="16" x14ac:dyDescent="0.25">
      <c r="A16" s="14">
        <v>45371</v>
      </c>
      <c r="B16" s="15">
        <f>+IF(ISBLANK(Tableau13457981011122457131461489[[#This Row],[Date]]),"",MONTH(Tableau13457981011122457131461489[[#This Row],[Date]]))</f>
        <v>3</v>
      </c>
      <c r="C16" s="16" t="s">
        <v>18</v>
      </c>
      <c r="D16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Enreg]:[Libellé]],MATCH($G16,Tableau13457981011122457131461489[Référence],0),1)),""),"")))=1,"00"&amp;IF(Tableau13457981011122457131461489[[#This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Enreg]:[Libellé]],MATCH($G16,Tableau13457981011122457131461489[Référence],0),1)),""),"")),IF(LEN(IF(Tableau13457981011122457131461489[[#This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Enreg]:[Libellé]],MATCH($G16,Tableau13457981011122457131461489[Référence],0),1)),""),"")))=2,"0"&amp;IF(Tableau13457981011122457131461489[[#This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Enreg]:[Libellé]],MATCH($G16,Tableau13457981011122457131461489[Référence],0),1)),""),"")),IF(LEN(IF(Tableau13457981011122457131461489[[#This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Enreg]:[Libellé]],MATCH($G16,Tableau13457981011122457131461489[Référence],0),1)),""),"")))&gt;2,""&amp;IF(Tableau13457981011122457131461489[[#This Row],[N° Facture]]&lt;&gt;"",IFERROR(IF(COUNTIF($F$2:$F16,$F16)=1,MAX($E$1:$E15)+1,INDEX(Tableau13457981011122457131461489[[N° Enreg]:[Libellé]],MATCH($F16,Tableau13457981011122457131461489[N° Facture],0),1)),""),IF(Tableau13457981011122457131461489[[#This Row],[Référence]]&lt;&gt;"",IFERROR(IF(COUNTIF($G$2:$G16,$G16)=1,MAX($E$1:$E15)+1,INDEX(Tableau13457981011122457131461489[[N° Enreg]:[Libellé]],MATCH($G16,Tableau13457981011122457131461489[Référence],0),1)),""),"")),"")))),""))</f>
        <v>BDA03001</v>
      </c>
      <c r="E16" s="27">
        <f ca="1">+IF(Tableau13457981011122457131461489[[#This Row],[N° Facture]]&lt;&gt;"",IFERROR(IF(COUNTIFS(INDIRECT("$F$2:F"&amp;ROW()-1),$F16,INDIRECT("$B$2:b"&amp;ROW()-1),Tableau13457981011122457131461489[[#This Row],[Mois]])=0,COUNTIFS(INDIRECT("$B$2:b"&amp;ROW()-1),Tableau13457981011122457131461489[[#This Row],[Mois]])+1,INDEX(Tableau13457981011122457131461489[[N° Enreg]:[Libellé]],MATCH($F16,Tableau13457981011122457131461489[N° Facture],0),1)),""),IF(Tableau13457981011122457131461489[[#This Row],[Référence]]&lt;&gt;"",IFERROR(IF(COUNTIFS( INDIRECT("$G$2:g"&amp;ROW()-1),$G16,INDIRECT("$B$2:b"&amp;ROW()-1),Tableau13457981011122457131461489[[#This Row],[Mois]])=0,COUNTIFS( INDIRECT("$B$2:b"&amp;ROW()-1),Tableau13457981011122457131461489[[#This Row],[Mois]])+1,INDEX(Tableau13457981011122457131461489[[N° Enreg]:[Libellé]],MATCH($G16,Tableau13457981011122457131461489[Référence],0),1)),""),""))</f>
        <v>1</v>
      </c>
      <c r="F16" s="14"/>
      <c r="G16" s="16" t="s">
        <v>32</v>
      </c>
      <c r="H16" s="17">
        <v>521101</v>
      </c>
      <c r="I16" s="16"/>
      <c r="J16" s="16" t="s">
        <v>33</v>
      </c>
      <c r="K16" s="16" t="str">
        <f>+IF(LEN(Tableau13457981011122457131461489[[#This Row],[Libellé]])&gt;35,"réduire de "&amp;LEN(Tableau13457981011122457131461489[[#This Row],[Libellé]])-29,"")</f>
        <v/>
      </c>
      <c r="L16" s="16"/>
      <c r="M16" s="19" t="str">
        <f>+IF(Tableau13457981011122457131461489[[#This Row],[Compte Tiers]]="","",Tableau13457981011122457131461489[[#This Row],[Date]]+Tableau13457981011122457131461489[[#This Row],[Délai]])</f>
        <v/>
      </c>
      <c r="N16" s="20"/>
      <c r="O16" s="20">
        <v>3000000</v>
      </c>
      <c r="P16" s="20">
        <f>+IF(AND(ISBLANK(Tableau13457981011122457131461489[[#This Row],[Débit]]),ISBLANK(Tableau13457981011122457131461489[[#This Row],[Crédit]])),"",SUBTOTAL(9,$N$2:N16)-SUBTOTAL(9,$O$2:O16))</f>
        <v>0</v>
      </c>
      <c r="Q16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Row],[Crédit]])),SUMIF($H$2:H16,521101,$N$2:N16)-SUMIF($H$2:H16,521101,$O$2:O16),""))</f>
        <v>-15087167</v>
      </c>
      <c r="R16" s="16" t="s">
        <v>21</v>
      </c>
    </row>
    <row r="17" spans="1:18" ht="16" x14ac:dyDescent="0.25">
      <c r="A17" s="14">
        <v>45372</v>
      </c>
      <c r="B17" s="15">
        <f>+IF(ISBLANK(Tableau13457981011122457131461489[[#This Row],[Date]]),"",MONTH(Tableau13457981011122457131461489[[#This Row],[Date]]))</f>
        <v>3</v>
      </c>
      <c r="C17" s="16" t="s">
        <v>18</v>
      </c>
      <c r="D17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Enreg]:[Libellé]],MATCH($G17,Tableau13457981011122457131461489[Référence],0),1)),""),"")))=1,"00"&amp;IF(Tableau13457981011122457131461489[[#This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Enreg]:[Libellé]],MATCH($G17,Tableau13457981011122457131461489[Référence],0),1)),""),"")),IF(LEN(IF(Tableau13457981011122457131461489[[#This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Enreg]:[Libellé]],MATCH($G17,Tableau13457981011122457131461489[Référence],0),1)),""),"")))=2,"0"&amp;IF(Tableau13457981011122457131461489[[#This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Enreg]:[Libellé]],MATCH($G17,Tableau13457981011122457131461489[Référence],0),1)),""),"")),IF(LEN(IF(Tableau13457981011122457131461489[[#This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Enreg]:[Libellé]],MATCH($G17,Tableau13457981011122457131461489[Référence],0),1)),""),"")))&gt;2,""&amp;IF(Tableau13457981011122457131461489[[#This Row],[N° Facture]]&lt;&gt;"",IFERROR(IF(COUNTIF($F$2:$F17,$F17)=1,MAX($E$1:$E16)+1,INDEX(Tableau13457981011122457131461489[[N° Enreg]:[Libellé]],MATCH($F17,Tableau13457981011122457131461489[N° Facture],0),1)),""),IF(Tableau13457981011122457131461489[[#This Row],[Référence]]&lt;&gt;"",IFERROR(IF(COUNTIF($G$2:$G17,$G17)=1,MAX($E$1:$E16)+1,INDEX(Tableau13457981011122457131461489[[N° Enreg]:[Libellé]],MATCH($G17,Tableau13457981011122457131461489[Référence],0),1)),""),"")),"")))),""))</f>
        <v>BDA03012</v>
      </c>
      <c r="E17" s="27">
        <f ca="1">+IF(Tableau13457981011122457131461489[[#This Row],[N° Facture]]&lt;&gt;"",IFERROR(IF(COUNTIFS(INDIRECT("$F$2:F"&amp;ROW()-1),$F17,INDIRECT("$B$2:b"&amp;ROW()-1),Tableau13457981011122457131461489[[#This Row],[Mois]])=0,COUNTIFS(INDIRECT("$B$2:b"&amp;ROW()-1),Tableau13457981011122457131461489[[#This Row],[Mois]])+1,INDEX(Tableau13457981011122457131461489[[N° Enreg]:[Libellé]],MATCH($F17,Tableau13457981011122457131461489[N° Facture],0),1)),""),IF(Tableau13457981011122457131461489[[#This Row],[Référence]]&lt;&gt;"",IFERROR(IF(COUNTIFS( INDIRECT("$G$2:g"&amp;ROW()-1),$G17,INDIRECT("$B$2:b"&amp;ROW()-1),Tableau13457981011122457131461489[[#This Row],[Mois]])=0,COUNTIFS( INDIRECT("$B$2:b"&amp;ROW()-1),Tableau13457981011122457131461489[[#This Row],[Mois]])+1,INDEX(Tableau13457981011122457131461489[[N° Enreg]:[Libellé]],MATCH($G17,Tableau13457981011122457131461489[Référence],0),1)),""),""))</f>
        <v>3</v>
      </c>
      <c r="F17" s="14"/>
      <c r="G17" s="16" t="s">
        <v>34</v>
      </c>
      <c r="H17" s="17">
        <v>401000</v>
      </c>
      <c r="I17" s="16">
        <v>401100</v>
      </c>
      <c r="J17" s="16" t="s">
        <v>35</v>
      </c>
      <c r="K17" s="16" t="str">
        <f>+IF(LEN(Tableau13457981011122457131461489[[#This Row],[Libellé]])&gt;35,"réduire de "&amp;LEN(Tableau13457981011122457131461489[[#This Row],[Libellé]])-29,"")</f>
        <v/>
      </c>
      <c r="L17" s="16"/>
      <c r="M17" s="19">
        <f>+IF(Tableau13457981011122457131461489[[#This Row],[Compte Tiers]]="","",Tableau13457981011122457131461489[[#This Row],[Date]]+Tableau13457981011122457131461489[[#This Row],[Délai]])</f>
        <v>45372</v>
      </c>
      <c r="N17" s="20">
        <v>1000000</v>
      </c>
      <c r="O17" s="20"/>
      <c r="P17" s="20">
        <f>+IF(AND(ISBLANK(Tableau13457981011122457131461489[[#This Row],[Débit]]),ISBLANK(Tableau13457981011122457131461489[[#This Row],[Crédit]])),"",SUBTOTAL(9,$N$2:N17)-SUBTOTAL(9,$O$2:O17))</f>
        <v>1000000</v>
      </c>
      <c r="Q17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Row],[Crédit]])),SUMIF($H$2:H17,521101,$N$2:N17)-SUMIF($H$2:H17,521101,$O$2:O17),""))</f>
        <v>-15087167</v>
      </c>
      <c r="R17" s="16" t="s">
        <v>21</v>
      </c>
    </row>
    <row r="18" spans="1:18" ht="16" x14ac:dyDescent="0.25">
      <c r="A18" s="14">
        <v>45372</v>
      </c>
      <c r="B18" s="15">
        <f>+IF(ISBLANK(Tableau13457981011122457131461489[[#This Row],[Date]]),"",MONTH(Tableau13457981011122457131461489[[#This Row],[Date]]))</f>
        <v>3</v>
      </c>
      <c r="C18" s="16" t="s">
        <v>18</v>
      </c>
      <c r="D18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Enreg]:[Libellé]],MATCH($G18,Tableau13457981011122457131461489[Référence],0),1)),""),"")))=1,"00"&amp;IF(Tableau13457981011122457131461489[[#This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Enreg]:[Libellé]],MATCH($G18,Tableau13457981011122457131461489[Référence],0),1)),""),"")),IF(LEN(IF(Tableau13457981011122457131461489[[#This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Enreg]:[Libellé]],MATCH($G18,Tableau13457981011122457131461489[Référence],0),1)),""),"")))=2,"0"&amp;IF(Tableau13457981011122457131461489[[#This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Enreg]:[Libellé]],MATCH($G18,Tableau13457981011122457131461489[Référence],0),1)),""),"")),IF(LEN(IF(Tableau13457981011122457131461489[[#This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Enreg]:[Libellé]],MATCH($G18,Tableau13457981011122457131461489[Référence],0),1)),""),"")))&gt;2,""&amp;IF(Tableau13457981011122457131461489[[#This Row],[N° Facture]]&lt;&gt;"",IFERROR(IF(COUNTIF($F$2:$F18,$F18)=1,MAX($E$1:$E17)+1,INDEX(Tableau13457981011122457131461489[[N° Enreg]:[Libellé]],MATCH($F18,Tableau13457981011122457131461489[N° Facture],0),1)),""),IF(Tableau13457981011122457131461489[[#This Row],[Référence]]&lt;&gt;"",IFERROR(IF(COUNTIF($G$2:$G18,$G18)=1,MAX($E$1:$E17)+1,INDEX(Tableau13457981011122457131461489[[N° Enreg]:[Libellé]],MATCH($G18,Tableau13457981011122457131461489[Référence],0),1)),""),"")),"")))),""))</f>
        <v>BDA03003</v>
      </c>
      <c r="E18" s="27">
        <f ca="1">+IF(Tableau13457981011122457131461489[[#This Row],[N° Facture]]&lt;&gt;"",IFERROR(IF(COUNTIFS(INDIRECT("$F$2:F"&amp;ROW()-1),$F18,INDIRECT("$B$2:b"&amp;ROW()-1),Tableau13457981011122457131461489[[#This Row],[Mois]])=0,COUNTIFS(INDIRECT("$B$2:b"&amp;ROW()-1),Tableau13457981011122457131461489[[#This Row],[Mois]])+1,INDEX(Tableau13457981011122457131461489[[N° Enreg]:[Libellé]],MATCH($F18,Tableau13457981011122457131461489[N° Facture],0),1)),""),IF(Tableau13457981011122457131461489[[#This Row],[Référence]]&lt;&gt;"",IFERROR(IF(COUNTIFS( INDIRECT("$G$2:g"&amp;ROW()-1),$G18,INDIRECT("$B$2:b"&amp;ROW()-1),Tableau13457981011122457131461489[[#This Row],[Mois]])=0,COUNTIFS( INDIRECT("$B$2:b"&amp;ROW()-1),Tableau13457981011122457131461489[[#This Row],[Mois]])+1,INDEX(Tableau13457981011122457131461489[[N° Enreg]:[Libellé]],MATCH($G18,Tableau13457981011122457131461489[Référence],0),1)),""),""))</f>
        <v>3</v>
      </c>
      <c r="F18" s="14"/>
      <c r="G18" s="16" t="s">
        <v>34</v>
      </c>
      <c r="H18" s="17">
        <v>521101</v>
      </c>
      <c r="I18" s="16"/>
      <c r="J18" s="16" t="s">
        <v>35</v>
      </c>
      <c r="K18" s="16" t="str">
        <f>+IF(LEN(Tableau13457981011122457131461489[[#This Row],[Libellé]])&gt;35,"réduire de "&amp;LEN(Tableau13457981011122457131461489[[#This Row],[Libellé]])-29,"")</f>
        <v/>
      </c>
      <c r="L18" s="16"/>
      <c r="M18" s="19" t="str">
        <f>+IF(Tableau13457981011122457131461489[[#This Row],[Compte Tiers]]="","",Tableau13457981011122457131461489[[#This Row],[Date]]+Tableau13457981011122457131461489[[#This Row],[Délai]])</f>
        <v/>
      </c>
      <c r="N18" s="20"/>
      <c r="O18" s="20">
        <v>1000000</v>
      </c>
      <c r="P18" s="20">
        <f>+IF(AND(ISBLANK(Tableau13457981011122457131461489[[#This Row],[Débit]]),ISBLANK(Tableau13457981011122457131461489[[#This Row],[Crédit]])),"",SUBTOTAL(9,$N$2:N18)-SUBTOTAL(9,$O$2:O18))</f>
        <v>0</v>
      </c>
      <c r="Q18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Row],[Crédit]])),SUMIF($H$2:H18,521101,$N$2:N18)-SUMIF($H$2:H18,521101,$O$2:O18),""))</f>
        <v>-16087167</v>
      </c>
      <c r="R18" s="16" t="s">
        <v>21</v>
      </c>
    </row>
    <row r="19" spans="1:18" ht="16" x14ac:dyDescent="0.25">
      <c r="A19" s="14">
        <v>45373</v>
      </c>
      <c r="B19" s="15">
        <f>+IF(ISBLANK(Tableau13457981011122457131461489[[#This Row],[Date]]),"",MONTH(Tableau13457981011122457131461489[[#This Row],[Date]]))</f>
        <v>3</v>
      </c>
      <c r="C19" s="16" t="s">
        <v>18</v>
      </c>
      <c r="D19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Enreg]:[Libellé]],MATCH($G19,Tableau13457981011122457131461489[Référence],0),1)),""),"")))=1,"00"&amp;IF(Tableau13457981011122457131461489[[#This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Enreg]:[Libellé]],MATCH($G19,Tableau13457981011122457131461489[Référence],0),1)),""),"")),IF(LEN(IF(Tableau13457981011122457131461489[[#This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Enreg]:[Libellé]],MATCH($G19,Tableau13457981011122457131461489[Référence],0),1)),""),"")))=2,"0"&amp;IF(Tableau13457981011122457131461489[[#This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Enreg]:[Libellé]],MATCH($G19,Tableau13457981011122457131461489[Référence],0),1)),""),"")),IF(LEN(IF(Tableau13457981011122457131461489[[#This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Enreg]:[Libellé]],MATCH($G19,Tableau13457981011122457131461489[Référence],0),1)),""),"")))&gt;2,""&amp;IF(Tableau13457981011122457131461489[[#This Row],[N° Facture]]&lt;&gt;"",IFERROR(IF(COUNTIF($F$2:$F19,$F19)=1,MAX($E$1:$E18)+1,INDEX(Tableau13457981011122457131461489[[N° Enreg]:[Libellé]],MATCH($F19,Tableau13457981011122457131461489[N° Facture],0),1)),""),IF(Tableau13457981011122457131461489[[#This Row],[Référence]]&lt;&gt;"",IFERROR(IF(COUNTIF($G$2:$G19,$G19)=1,MAX($E$1:$E18)+1,INDEX(Tableau13457981011122457131461489[[N° Enreg]:[Libellé]],MATCH($G19,Tableau13457981011122457131461489[Référence],0),1)),""),"")),"")))),""))</f>
        <v>BDA03012</v>
      </c>
      <c r="E19" s="27">
        <f ca="1">+IF(Tableau13457981011122457131461489[[#This Row],[N° Facture]]&lt;&gt;"",IFERROR(IF(COUNTIFS(INDIRECT("$F$2:F"&amp;ROW()-1),$F19,INDIRECT("$B$2:b"&amp;ROW()-1),Tableau13457981011122457131461489[[#This Row],[Mois]])=0,COUNTIFS(INDIRECT("$B$2:b"&amp;ROW()-1),Tableau13457981011122457131461489[[#This Row],[Mois]])+1,INDEX(Tableau13457981011122457131461489[[N° Enreg]:[Libellé]],MATCH($F19,Tableau13457981011122457131461489[N° Facture],0),1)),""),IF(Tableau13457981011122457131461489[[#This Row],[Référence]]&lt;&gt;"",IFERROR(IF(COUNTIFS( INDIRECT("$G$2:g"&amp;ROW()-1),$G19,INDIRECT("$B$2:b"&amp;ROW()-1),Tableau13457981011122457131461489[[#This Row],[Mois]])=0,COUNTIFS( INDIRECT("$B$2:b"&amp;ROW()-1),Tableau13457981011122457131461489[[#This Row],[Mois]])+1,INDEX(Tableau13457981011122457131461489[[N° Enreg]:[Libellé]],MATCH($G19,Tableau13457981011122457131461489[Référence],0),1)),""),""))</f>
        <v>5</v>
      </c>
      <c r="F19" s="14"/>
      <c r="G19" s="16" t="s">
        <v>36</v>
      </c>
      <c r="H19" s="17">
        <v>471100</v>
      </c>
      <c r="I19" s="16"/>
      <c r="J19" s="16" t="s">
        <v>37</v>
      </c>
      <c r="K19" s="16" t="str">
        <f>+IF(LEN(Tableau13457981011122457131461489[[#This Row],[Libellé]])&gt;35,"réduire de "&amp;LEN(Tableau13457981011122457131461489[[#This Row],[Libellé]])-29,"")</f>
        <v>réduire de 9</v>
      </c>
      <c r="L19" s="16"/>
      <c r="M19" s="19" t="str">
        <f>+IF(Tableau13457981011122457131461489[[#This Row],[Compte Tiers]]="","",Tableau13457981011122457131461489[[#This Row],[Date]]+Tableau13457981011122457131461489[[#This Row],[Délai]])</f>
        <v/>
      </c>
      <c r="N19" s="20">
        <v>500000</v>
      </c>
      <c r="O19" s="20"/>
      <c r="P19" s="20">
        <f>+IF(AND(ISBLANK(Tableau13457981011122457131461489[[#This Row],[Débit]]),ISBLANK(Tableau13457981011122457131461489[[#This Row],[Crédit]])),"",SUBTOTAL(9,$N$2:N19)-SUBTOTAL(9,$O$2:O19))</f>
        <v>500000</v>
      </c>
      <c r="Q19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Row],[Crédit]])),SUMIF($H$2:H19,521101,$N$2:N19)-SUMIF($H$2:H19,521101,$O$2:O19),""))</f>
        <v>-16087167</v>
      </c>
      <c r="R19" s="16" t="s">
        <v>21</v>
      </c>
    </row>
    <row r="20" spans="1:18" ht="16" x14ac:dyDescent="0.25">
      <c r="A20" s="14">
        <v>45373</v>
      </c>
      <c r="B20" s="15">
        <f>+IF(ISBLANK(Tableau13457981011122457131461489[[#This Row],[Date]]),"",MONTH(Tableau13457981011122457131461489[[#This Row],[Date]]))</f>
        <v>3</v>
      </c>
      <c r="C20" s="16" t="s">
        <v>18</v>
      </c>
      <c r="D20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Enreg]:[Libellé]],MATCH($G20,Tableau13457981011122457131461489[Référence],0),1)),""),"")))=1,"00"&amp;IF(Tableau13457981011122457131461489[[#This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Enreg]:[Libellé]],MATCH($G20,Tableau13457981011122457131461489[Référence],0),1)),""),"")),IF(LEN(IF(Tableau13457981011122457131461489[[#This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Enreg]:[Libellé]],MATCH($G20,Tableau13457981011122457131461489[Référence],0),1)),""),"")))=2,"0"&amp;IF(Tableau13457981011122457131461489[[#This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Enreg]:[Libellé]],MATCH($G20,Tableau13457981011122457131461489[Référence],0),1)),""),"")),IF(LEN(IF(Tableau13457981011122457131461489[[#This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Enreg]:[Libellé]],MATCH($G20,Tableau13457981011122457131461489[Référence],0),1)),""),"")))&gt;2,""&amp;IF(Tableau13457981011122457131461489[[#This Row],[N° Facture]]&lt;&gt;"",IFERROR(IF(COUNTIF($F$2:$F20,$F20)=1,MAX($E$1:$E19)+1,INDEX(Tableau13457981011122457131461489[[N° Enreg]:[Libellé]],MATCH($F20,Tableau13457981011122457131461489[N° Facture],0),1)),""),IF(Tableau13457981011122457131461489[[#This Row],[Référence]]&lt;&gt;"",IFERROR(IF(COUNTIF($G$2:$G20,$G20)=1,MAX($E$1:$E19)+1,INDEX(Tableau13457981011122457131461489[[N° Enreg]:[Libellé]],MATCH($G20,Tableau13457981011122457131461489[Référence],0),1)),""),"")),"")))),""))</f>
        <v>BDA03005</v>
      </c>
      <c r="E20" s="27">
        <f ca="1">+IF(Tableau13457981011122457131461489[[#This Row],[N° Facture]]&lt;&gt;"",IFERROR(IF(COUNTIFS(INDIRECT("$F$2:F"&amp;ROW()-1),$F20,INDIRECT("$B$2:b"&amp;ROW()-1),Tableau13457981011122457131461489[[#This Row],[Mois]])=0,COUNTIFS(INDIRECT("$B$2:b"&amp;ROW()-1),Tableau13457981011122457131461489[[#This Row],[Mois]])+1,INDEX(Tableau13457981011122457131461489[[N° Enreg]:[Libellé]],MATCH($F20,Tableau13457981011122457131461489[N° Facture],0),1)),""),IF(Tableau13457981011122457131461489[[#This Row],[Référence]]&lt;&gt;"",IFERROR(IF(COUNTIFS( INDIRECT("$G$2:g"&amp;ROW()-1),$G20,INDIRECT("$B$2:b"&amp;ROW()-1),Tableau13457981011122457131461489[[#This Row],[Mois]])=0,COUNTIFS( INDIRECT("$B$2:b"&amp;ROW()-1),Tableau13457981011122457131461489[[#This Row],[Mois]])+1,INDEX(Tableau13457981011122457131461489[[N° Enreg]:[Libellé]],MATCH($G20,Tableau13457981011122457131461489[Référence],0),1)),""),""))</f>
        <v>5</v>
      </c>
      <c r="F20" s="14"/>
      <c r="G20" s="16" t="s">
        <v>36</v>
      </c>
      <c r="H20" s="17">
        <v>521101</v>
      </c>
      <c r="I20" s="16"/>
      <c r="J20" s="16" t="s">
        <v>37</v>
      </c>
      <c r="K20" s="16" t="str">
        <f>+IF(LEN(Tableau13457981011122457131461489[[#This Row],[Libellé]])&gt;35,"réduire de "&amp;LEN(Tableau13457981011122457131461489[[#This Row],[Libellé]])-29,"")</f>
        <v>réduire de 9</v>
      </c>
      <c r="L20" s="16"/>
      <c r="M20" s="19" t="str">
        <f>+IF(Tableau13457981011122457131461489[[#This Row],[Compte Tiers]]="","",Tableau13457981011122457131461489[[#This Row],[Date]]+Tableau13457981011122457131461489[[#This Row],[Délai]])</f>
        <v/>
      </c>
      <c r="N20" s="20"/>
      <c r="O20" s="20">
        <v>500000</v>
      </c>
      <c r="P20" s="20">
        <f>+IF(AND(ISBLANK(Tableau13457981011122457131461489[[#This Row],[Débit]]),ISBLANK(Tableau13457981011122457131461489[[#This Row],[Crédit]])),"",SUBTOTAL(9,$N$2:N20)-SUBTOTAL(9,$O$2:O20))</f>
        <v>0</v>
      </c>
      <c r="Q20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Row],[Crédit]])),SUMIF($H$2:H20,521101,$N$2:N20)-SUMIF($H$2:H20,521101,$O$2:O20),""))</f>
        <v>-16587167</v>
      </c>
      <c r="R20" s="16" t="s">
        <v>21</v>
      </c>
    </row>
    <row r="21" spans="1:18" ht="16" x14ac:dyDescent="0.25">
      <c r="A21" s="14">
        <v>45374</v>
      </c>
      <c r="B21" s="15">
        <f>+IF(ISBLANK(Tableau13457981011122457131461489[[#This Row],[Date]]),"",MONTH(Tableau13457981011122457131461489[[#This Row],[Date]]))</f>
        <v>3</v>
      </c>
      <c r="C21" s="16" t="s">
        <v>18</v>
      </c>
      <c r="D21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Enreg]:[Libellé]],MATCH($G21,Tableau13457981011122457131461489[Référence],0),1)),""),"")))=1,"00"&amp;IF(Tableau13457981011122457131461489[[#This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Enreg]:[Libellé]],MATCH($G21,Tableau13457981011122457131461489[Référence],0),1)),""),"")),IF(LEN(IF(Tableau13457981011122457131461489[[#This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Enreg]:[Libellé]],MATCH($G21,Tableau13457981011122457131461489[Référence],0),1)),""),"")))=2,"0"&amp;IF(Tableau13457981011122457131461489[[#This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Enreg]:[Libellé]],MATCH($G21,Tableau13457981011122457131461489[Référence],0),1)),""),"")),IF(LEN(IF(Tableau13457981011122457131461489[[#This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Enreg]:[Libellé]],MATCH($G21,Tableau13457981011122457131461489[Référence],0),1)),""),"")))&gt;2,""&amp;IF(Tableau13457981011122457131461489[[#This Row],[N° Facture]]&lt;&gt;"",IFERROR(IF(COUNTIF($F$2:$F21,$F21)=1,MAX($E$1:$E20)+1,INDEX(Tableau13457981011122457131461489[[N° Enreg]:[Libellé]],MATCH($F21,Tableau13457981011122457131461489[N° Facture],0),1)),""),IF(Tableau13457981011122457131461489[[#This Row],[Référence]]&lt;&gt;"",IFERROR(IF(COUNTIF($G$2:$G21,$G21)=1,MAX($E$1:$E20)+1,INDEX(Tableau13457981011122457131461489[[N° Enreg]:[Libellé]],MATCH($G21,Tableau13457981011122457131461489[Référence],0),1)),""),"")),"")))),""))</f>
        <v>BDA03012</v>
      </c>
      <c r="E21" s="27">
        <f ca="1">+IF(Tableau13457981011122457131461489[[#This Row],[N° Facture]]&lt;&gt;"",IFERROR(IF(COUNTIFS(INDIRECT("$F$2:F"&amp;ROW()-1),$F21,INDIRECT("$B$2:b"&amp;ROW()-1),Tableau13457981011122457131461489[[#This Row],[Mois]])=0,COUNTIFS(INDIRECT("$B$2:b"&amp;ROW()-1),Tableau13457981011122457131461489[[#This Row],[Mois]])+1,INDEX(Tableau13457981011122457131461489[[N° Enreg]:[Libellé]],MATCH($F21,Tableau13457981011122457131461489[N° Facture],0),1)),""),IF(Tableau13457981011122457131461489[[#This Row],[Référence]]&lt;&gt;"",IFERROR(IF(COUNTIFS( INDIRECT("$G$2:g"&amp;ROW()-1),$G21,INDIRECT("$B$2:b"&amp;ROW()-1),Tableau13457981011122457131461489[[#This Row],[Mois]])=0,COUNTIFS( INDIRECT("$B$2:b"&amp;ROW()-1),Tableau13457981011122457131461489[[#This Row],[Mois]])+1,INDEX(Tableau13457981011122457131461489[[N° Enreg]:[Libellé]],MATCH($G21,Tableau13457981011122457131461489[Référence],0),1)),""),""))</f>
        <v>7</v>
      </c>
      <c r="F21" s="14"/>
      <c r="G21" s="16" t="s">
        <v>38</v>
      </c>
      <c r="H21" s="17">
        <v>585000</v>
      </c>
      <c r="I21" s="16"/>
      <c r="J21" s="16" t="s">
        <v>39</v>
      </c>
      <c r="K21" s="16" t="str">
        <f>+IF(LEN(Tableau13457981011122457131461489[[#This Row],[Libellé]])&gt;35,"réduire de "&amp;LEN(Tableau13457981011122457131461489[[#This Row],[Libellé]])-29,"")</f>
        <v/>
      </c>
      <c r="L21" s="16"/>
      <c r="M21" s="19" t="str">
        <f>+IF(Tableau13457981011122457131461489[[#This Row],[Compte Tiers]]="","",Tableau13457981011122457131461489[[#This Row],[Date]]+Tableau13457981011122457131461489[[#This Row],[Délai]])</f>
        <v/>
      </c>
      <c r="N21" s="20">
        <v>1500000</v>
      </c>
      <c r="O21" s="20"/>
      <c r="P21" s="20">
        <f>+IF(AND(ISBLANK(Tableau13457981011122457131461489[[#This Row],[Débit]]),ISBLANK(Tableau13457981011122457131461489[[#This Row],[Crédit]])),"",SUBTOTAL(9,$N$2:N21)-SUBTOTAL(9,$O$2:O21))</f>
        <v>1500000</v>
      </c>
      <c r="Q21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Row],[Crédit]])),SUMIF($H$2:H21,521101,$N$2:N21)-SUMIF($H$2:H21,521101,$O$2:O21),""))</f>
        <v>-16587167</v>
      </c>
      <c r="R21" s="16" t="s">
        <v>21</v>
      </c>
    </row>
    <row r="22" spans="1:18" ht="16" x14ac:dyDescent="0.25">
      <c r="A22" s="14">
        <v>45374</v>
      </c>
      <c r="B22" s="15">
        <f>+IF(ISBLANK(Tableau13457981011122457131461489[[#This Row],[Date]]),"",MONTH(Tableau13457981011122457131461489[[#This Row],[Date]]))</f>
        <v>3</v>
      </c>
      <c r="C22" s="16" t="s">
        <v>18</v>
      </c>
      <c r="D22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Enreg]:[Libellé]],MATCH($G22,Tableau13457981011122457131461489[Référence],0),1)),""),"")))=1,"00"&amp;IF(Tableau13457981011122457131461489[[#This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Enreg]:[Libellé]],MATCH($G22,Tableau13457981011122457131461489[Référence],0),1)),""),"")),IF(LEN(IF(Tableau13457981011122457131461489[[#This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Enreg]:[Libellé]],MATCH($G22,Tableau13457981011122457131461489[Référence],0),1)),""),"")))=2,"0"&amp;IF(Tableau13457981011122457131461489[[#This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Enreg]:[Libellé]],MATCH($G22,Tableau13457981011122457131461489[Référence],0),1)),""),"")),IF(LEN(IF(Tableau13457981011122457131461489[[#This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Enreg]:[Libellé]],MATCH($G22,Tableau13457981011122457131461489[Référence],0),1)),""),"")))&gt;2,""&amp;IF(Tableau13457981011122457131461489[[#This Row],[N° Facture]]&lt;&gt;"",IFERROR(IF(COUNTIF($F$2:$F22,$F22)=1,MAX($E$1:$E21)+1,INDEX(Tableau13457981011122457131461489[[N° Enreg]:[Libellé]],MATCH($F22,Tableau13457981011122457131461489[N° Facture],0),1)),""),IF(Tableau13457981011122457131461489[[#This Row],[Référence]]&lt;&gt;"",IFERROR(IF(COUNTIF($G$2:$G22,$G22)=1,MAX($E$1:$E21)+1,INDEX(Tableau13457981011122457131461489[[N° Enreg]:[Libellé]],MATCH($G22,Tableau13457981011122457131461489[Référence],0),1)),""),"")),"")))),""))</f>
        <v>BDA03007</v>
      </c>
      <c r="E22" s="27">
        <f ca="1">+IF(Tableau13457981011122457131461489[[#This Row],[N° Facture]]&lt;&gt;"",IFERROR(IF(COUNTIFS(INDIRECT("$F$2:F"&amp;ROW()-1),$F22,INDIRECT("$B$2:b"&amp;ROW()-1),Tableau13457981011122457131461489[[#This Row],[Mois]])=0,COUNTIFS(INDIRECT("$B$2:b"&amp;ROW()-1),Tableau13457981011122457131461489[[#This Row],[Mois]])+1,INDEX(Tableau13457981011122457131461489[[N° Enreg]:[Libellé]],MATCH($F22,Tableau13457981011122457131461489[N° Facture],0),1)),""),IF(Tableau13457981011122457131461489[[#This Row],[Référence]]&lt;&gt;"",IFERROR(IF(COUNTIFS( INDIRECT("$G$2:g"&amp;ROW()-1),$G22,INDIRECT("$B$2:b"&amp;ROW()-1),Tableau13457981011122457131461489[[#This Row],[Mois]])=0,COUNTIFS( INDIRECT("$B$2:b"&amp;ROW()-1),Tableau13457981011122457131461489[[#This Row],[Mois]])+1,INDEX(Tableau13457981011122457131461489[[N° Enreg]:[Libellé]],MATCH($G22,Tableau13457981011122457131461489[Référence],0),1)),""),""))</f>
        <v>7</v>
      </c>
      <c r="F22" s="14"/>
      <c r="G22" s="16" t="s">
        <v>38</v>
      </c>
      <c r="H22" s="17">
        <v>521101</v>
      </c>
      <c r="I22" s="16"/>
      <c r="J22" s="16" t="s">
        <v>39</v>
      </c>
      <c r="K22" s="16" t="str">
        <f>+IF(LEN(Tableau13457981011122457131461489[[#This Row],[Libellé]])&gt;35,"réduire de "&amp;LEN(Tableau13457981011122457131461489[[#This Row],[Libellé]])-29,"")</f>
        <v/>
      </c>
      <c r="L22" s="16"/>
      <c r="M22" s="19" t="str">
        <f>+IF(Tableau13457981011122457131461489[[#This Row],[Compte Tiers]]="","",Tableau13457981011122457131461489[[#This Row],[Date]]+Tableau13457981011122457131461489[[#This Row],[Délai]])</f>
        <v/>
      </c>
      <c r="N22" s="20"/>
      <c r="O22" s="20">
        <v>1500000</v>
      </c>
      <c r="P22" s="20">
        <f>+IF(AND(ISBLANK(Tableau13457981011122457131461489[[#This Row],[Débit]]),ISBLANK(Tableau13457981011122457131461489[[#This Row],[Crédit]])),"",SUBTOTAL(9,$N$2:N22)-SUBTOTAL(9,$O$2:O22))</f>
        <v>0</v>
      </c>
      <c r="Q22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Row],[Crédit]])),SUMIF($H$2:H22,521101,$N$2:N22)-SUMIF($H$2:H22,521101,$O$2:O22),""))</f>
        <v>-18087167</v>
      </c>
      <c r="R22" s="16" t="s">
        <v>21</v>
      </c>
    </row>
    <row r="23" spans="1:18" ht="16" x14ac:dyDescent="0.25">
      <c r="A23" s="14">
        <v>45374</v>
      </c>
      <c r="B23" s="15">
        <f>+IF(ISBLANK(Tableau13457981011122457131461489[[#This Row],[Date]]),"",MONTH(Tableau13457981011122457131461489[[#This Row],[Date]]))</f>
        <v>3</v>
      </c>
      <c r="C23" s="16" t="s">
        <v>18</v>
      </c>
      <c r="D23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Enreg]:[Libellé]],MATCH($G23,Tableau13457981011122457131461489[Référence],0),1)),""),"")))=1,"00"&amp;IF(Tableau13457981011122457131461489[[#This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Enreg]:[Libellé]],MATCH($G23,Tableau13457981011122457131461489[Référence],0),1)),""),"")),IF(LEN(IF(Tableau13457981011122457131461489[[#This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Enreg]:[Libellé]],MATCH($G23,Tableau13457981011122457131461489[Référence],0),1)),""),"")))=2,"0"&amp;IF(Tableau13457981011122457131461489[[#This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Enreg]:[Libellé]],MATCH($G23,Tableau13457981011122457131461489[Référence],0),1)),""),"")),IF(LEN(IF(Tableau13457981011122457131461489[[#This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Enreg]:[Libellé]],MATCH($G23,Tableau13457981011122457131461489[Référence],0),1)),""),"")))&gt;2,""&amp;IF(Tableau13457981011122457131461489[[#This Row],[N° Facture]]&lt;&gt;"",IFERROR(IF(COUNTIF($F$2:$F23,$F23)=1,MAX($E$1:$E22)+1,INDEX(Tableau13457981011122457131461489[[N° Enreg]:[Libellé]],MATCH($F23,Tableau13457981011122457131461489[N° Facture],0),1)),""),IF(Tableau13457981011122457131461489[[#This Row],[Référence]]&lt;&gt;"",IFERROR(IF(COUNTIF($G$2:$G23,$G23)=1,MAX($E$1:$E22)+1,INDEX(Tableau13457981011122457131461489[[N° Enreg]:[Libellé]],MATCH($G23,Tableau13457981011122457131461489[Référence],0),1)),""),"")),"")))),""))</f>
        <v>BDA03012</v>
      </c>
      <c r="E23" s="27">
        <f ca="1">+IF(Tableau13457981011122457131461489[[#This Row],[N° Facture]]&lt;&gt;"",IFERROR(IF(COUNTIFS(INDIRECT("$F$2:F"&amp;ROW()-1),$F23,INDIRECT("$B$2:b"&amp;ROW()-1),Tableau13457981011122457131461489[[#This Row],[Mois]])=0,COUNTIFS(INDIRECT("$B$2:b"&amp;ROW()-1),Tableau13457981011122457131461489[[#This Row],[Mois]])+1,INDEX(Tableau13457981011122457131461489[[N° Enreg]:[Libellé]],MATCH($F23,Tableau13457981011122457131461489[N° Facture],0),1)),""),IF(Tableau13457981011122457131461489[[#This Row],[Référence]]&lt;&gt;"",IFERROR(IF(COUNTIFS( INDIRECT("$G$2:g"&amp;ROW()-1),$G23,INDIRECT("$B$2:b"&amp;ROW()-1),Tableau13457981011122457131461489[[#This Row],[Mois]])=0,COUNTIFS( INDIRECT("$B$2:b"&amp;ROW()-1),Tableau13457981011122457131461489[[#This Row],[Mois]])+1,INDEX(Tableau13457981011122457131461489[[N° Enreg]:[Libellé]],MATCH($G23,Tableau13457981011122457131461489[Référence],0),1)),""),""))</f>
        <v>9</v>
      </c>
      <c r="F23" s="14"/>
      <c r="G23" s="16" t="s">
        <v>40</v>
      </c>
      <c r="H23" s="17">
        <v>471100</v>
      </c>
      <c r="I23" s="16"/>
      <c r="J23" s="16" t="s">
        <v>41</v>
      </c>
      <c r="K23" s="16" t="str">
        <f>+IF(LEN(Tableau13457981011122457131461489[[#This Row],[Libellé]])&gt;35,"réduire de "&amp;LEN(Tableau13457981011122457131461489[[#This Row],[Libellé]])-29,"")</f>
        <v/>
      </c>
      <c r="L23" s="16"/>
      <c r="M23" s="19" t="str">
        <f>+IF(Tableau13457981011122457131461489[[#This Row],[Compte Tiers]]="","",Tableau13457981011122457131461489[[#This Row],[Date]]+Tableau13457981011122457131461489[[#This Row],[Délai]])</f>
        <v/>
      </c>
      <c r="N23" s="20">
        <v>3000000</v>
      </c>
      <c r="O23" s="20"/>
      <c r="P23" s="20">
        <f>+IF(AND(ISBLANK(Tableau13457981011122457131461489[[#This Row],[Débit]]),ISBLANK(Tableau13457981011122457131461489[[#This Row],[Crédit]])),"",SUBTOTAL(9,$N$2:N23)-SUBTOTAL(9,$O$2:O23))</f>
        <v>3000000</v>
      </c>
      <c r="Q23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Row],[Crédit]])),SUMIF($H$2:H23,521101,$N$2:N23)-SUMIF($H$2:H23,521101,$O$2:O23),""))</f>
        <v>-18087167</v>
      </c>
      <c r="R23" s="16" t="s">
        <v>21</v>
      </c>
    </row>
    <row r="24" spans="1:18" ht="16" x14ac:dyDescent="0.25">
      <c r="A24" s="14">
        <v>45374</v>
      </c>
      <c r="B24" s="15">
        <f>+IF(ISBLANK(Tableau13457981011122457131461489[[#This Row],[Date]]),"",MONTH(Tableau13457981011122457131461489[[#This Row],[Date]]))</f>
        <v>3</v>
      </c>
      <c r="C24" s="16" t="s">
        <v>18</v>
      </c>
      <c r="D24" s="16" t="str">
        <f ca="1"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Enreg]:[Libellé]],MATCH($G24,Tableau13457981011122457131461489[Référence],0),1)),""),"")))=1,"00"&amp;IF(Tableau13457981011122457131461489[[#This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Enreg]:[Libellé]],MATCH($G24,Tableau13457981011122457131461489[Référence],0),1)),""),"")),IF(LEN(IF(Tableau13457981011122457131461489[[#This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Enreg]:[Libellé]],MATCH($G24,Tableau13457981011122457131461489[Référence],0),1)),""),"")))=2,"0"&amp;IF(Tableau13457981011122457131461489[[#This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Enreg]:[Libellé]],MATCH($G24,Tableau13457981011122457131461489[Référence],0),1)),""),"")),IF(LEN(IF(Tableau13457981011122457131461489[[#This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Enreg]:[Libellé]],MATCH($G24,Tableau13457981011122457131461489[Référence],0),1)),""),"")))&gt;2,""&amp;IF(Tableau13457981011122457131461489[[#This Row],[N° Facture]]&lt;&gt;"",IFERROR(IF(COUNTIF($F$2:$F24,$F24)=1,MAX($E$1:$E23)+1,INDEX(Tableau13457981011122457131461489[[N° Enreg]:[Libellé]],MATCH($F24,Tableau13457981011122457131461489[N° Facture],0),1)),""),IF(Tableau13457981011122457131461489[[#This Row],[Référence]]&lt;&gt;"",IFERROR(IF(COUNTIF($G$2:$G24,$G24)=1,MAX($E$1:$E23)+1,INDEX(Tableau13457981011122457131461489[[N° Enreg]:[Libellé]],MATCH($G24,Tableau13457981011122457131461489[Référence],0),1)),""),"")),"")))),""))</f>
        <v>BDA03009</v>
      </c>
      <c r="E24" s="27">
        <f ca="1">+IF(Tableau13457981011122457131461489[[#This Row],[N° Facture]]&lt;&gt;"",IFERROR(IF(COUNTIFS(INDIRECT("$F$2:F"&amp;ROW()-1),$F24,INDIRECT("$B$2:b"&amp;ROW()-1),Tableau13457981011122457131461489[[#This Row],[Mois]])=0,COUNTIFS(INDIRECT("$B$2:b"&amp;ROW()-1),Tableau13457981011122457131461489[[#This Row],[Mois]])+1,INDEX(Tableau13457981011122457131461489[[N° Enreg]:[Libellé]],MATCH($F24,Tableau13457981011122457131461489[N° Facture],0),1)),""),IF(Tableau13457981011122457131461489[[#This Row],[Référence]]&lt;&gt;"",IFERROR(IF(COUNTIFS( INDIRECT("$G$2:g"&amp;ROW()-1),$G24,INDIRECT("$B$2:b"&amp;ROW()-1),Tableau13457981011122457131461489[[#This Row],[Mois]])=0,COUNTIFS( INDIRECT("$B$2:b"&amp;ROW()-1),Tableau13457981011122457131461489[[#This Row],[Mois]])+1,INDEX(Tableau13457981011122457131461489[[N° Enreg]:[Libellé]],MATCH($G24,Tableau13457981011122457131461489[Référence],0),1)),""),""))</f>
        <v>9</v>
      </c>
      <c r="F24" s="14"/>
      <c r="G24" s="16" t="s">
        <v>40</v>
      </c>
      <c r="H24" s="17">
        <v>521101</v>
      </c>
      <c r="I24" s="16"/>
      <c r="J24" s="16" t="s">
        <v>41</v>
      </c>
      <c r="K24" s="16" t="str">
        <f>+IF(LEN(Tableau13457981011122457131461489[[#This Row],[Libellé]])&gt;35,"réduire de "&amp;LEN(Tableau13457981011122457131461489[[#This Row],[Libellé]])-29,"")</f>
        <v/>
      </c>
      <c r="L24" s="16"/>
      <c r="M24" s="19" t="str">
        <f>+IF(Tableau13457981011122457131461489[[#This Row],[Compte Tiers]]="","",Tableau13457981011122457131461489[[#This Row],[Date]]+Tableau13457981011122457131461489[[#This Row],[Délai]])</f>
        <v/>
      </c>
      <c r="N24" s="20"/>
      <c r="O24" s="20">
        <v>3000000</v>
      </c>
      <c r="P24" s="20">
        <f>+IF(AND(ISBLANK(Tableau13457981011122457131461489[[#This Row],[Débit]]),ISBLANK(Tableau13457981011122457131461489[[#This Row],[Crédit]])),"",SUBTOTAL(9,$N$2:N24)-SUBTOTAL(9,$O$2:O24))</f>
        <v>0</v>
      </c>
      <c r="Q24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Row],[Crédit]])),SUMIF($H$2:H24,521101,$N$2:N24)-SUMIF($H$2:H24,521101,$O$2:O24),""))</f>
        <v>-21087167</v>
      </c>
      <c r="R24" s="16" t="s">
        <v>21</v>
      </c>
    </row>
    <row r="25" spans="1:18" ht="16" x14ac:dyDescent="0.25">
      <c r="A25" s="14"/>
      <c r="B25" s="15" t="str">
        <f>+IF(ISBLANK(Tableau13457981011122457131461489[[#This Row],[Date]]),"",MONTH(Tableau13457981011122457131461489[[#This Row],[Date]]))</f>
        <v/>
      </c>
      <c r="C25" s="16"/>
      <c r="D25" s="16" t="str">
        <f>IF(Tableau13457981011122457131461489[[#This Row],[Code Jl]]="","",IFERROR(CONCATENATE(Tableau13457981011122457131461489[[#This Row],[Code Jl]],TEXT(Tableau13457981011122457131461489[[#This Row],[Date]],"mm"),IF(LEN(IF(Tableau13457981011122457131461489[[#This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Enreg]:[Libellé]],MATCH($G25,Tableau13457981011122457131461489[Référence],0),1)),""),"")))=1,"00"&amp;IF(Tableau13457981011122457131461489[[#This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Enreg]:[Libellé]],MATCH($G25,Tableau13457981011122457131461489[Référence],0),1)),""),"")),IF(LEN(IF(Tableau13457981011122457131461489[[#This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Enreg]:[Libellé]],MATCH($G25,Tableau13457981011122457131461489[Référence],0),1)),""),"")))=2,"0"&amp;IF(Tableau13457981011122457131461489[[#This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Enreg]:[Libellé]],MATCH($G25,Tableau13457981011122457131461489[Référence],0),1)),""),"")),IF(LEN(IF(Tableau13457981011122457131461489[[#This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Enreg]:[Libellé]],MATCH($G25,Tableau13457981011122457131461489[Référence],0),1)),""),"")))&gt;2,""&amp;IF(Tableau13457981011122457131461489[[#This Row],[N° Facture]]&lt;&gt;"",IFERROR(IF(COUNTIF($F$2:$F25,$F25)=1,MAX($E$1:$E24)+1,INDEX(Tableau13457981011122457131461489[[N° Enreg]:[Libellé]],MATCH($F25,Tableau13457981011122457131461489[N° Facture],0),1)),""),IF(Tableau13457981011122457131461489[[#This Row],[Référence]]&lt;&gt;"",IFERROR(IF(COUNTIF($G$2:$G25,$G25)=1,MAX($E$1:$E24)+1,INDEX(Tableau13457981011122457131461489[[N° Enreg]:[Libellé]],MATCH($G25,Tableau13457981011122457131461489[Référence],0),1)),""),"")),"")))),""))</f>
        <v/>
      </c>
      <c r="E25" s="27" t="str">
        <f ca="1">+IF(Tableau13457981011122457131461489[[#This Row],[N° Facture]]&lt;&gt;"",IFERROR(IF(COUNTIFS(INDIRECT("$F$2:F"&amp;ROW()-1),$F25,INDIRECT("$B$2:b"&amp;ROW()-1),Tableau13457981011122457131461489[[#This Row],[Mois]])=0,COUNTIFS(INDIRECT("$B$2:b"&amp;ROW()-1),Tableau13457981011122457131461489[[#This Row],[Mois]])+1,INDEX(Tableau13457981011122457131461489[[N° Enreg]:[Libellé]],MATCH($F25,Tableau13457981011122457131461489[N° Facture],0),1)),""),IF(Tableau13457981011122457131461489[[#This Row],[Référence]]&lt;&gt;"",IFERROR(IF(COUNTIFS( INDIRECT("$G$2:g"&amp;ROW()-1),$G25,INDIRECT("$B$2:b"&amp;ROW()-1),Tableau13457981011122457131461489[[#This Row],[Mois]])=0,COUNTIFS( INDIRECT("$B$2:b"&amp;ROW()-1),Tableau13457981011122457131461489[[#This Row],[Mois]])+1,INDEX(Tableau13457981011122457131461489[[N° Enreg]:[Libellé]],MATCH($G25,Tableau13457981011122457131461489[Référence],0),1)),""),""))</f>
        <v/>
      </c>
      <c r="F25" s="16"/>
      <c r="G25" s="16"/>
      <c r="H25" s="18"/>
      <c r="I25" s="16"/>
      <c r="J25" s="16"/>
      <c r="K25" s="16" t="str">
        <f>+IF(LEN(Tableau13457981011122457131461489[[#This Row],[Libellé]])&gt;35,"réduire de "&amp;LEN(Tableau13457981011122457131461489[[#This Row],[Libellé]])-29,"")</f>
        <v/>
      </c>
      <c r="L25" s="16"/>
      <c r="M25" s="19" t="str">
        <f>+IF(Tableau13457981011122457131461489[[#This Row],[Compte Tiers]]="","",Tableau13457981011122457131461489[[#This Row],[Date]]+Tableau13457981011122457131461489[[#This Row],[Délai]])</f>
        <v/>
      </c>
      <c r="N25" s="20"/>
      <c r="O25" s="20"/>
      <c r="P25" s="20" t="str">
        <f>+IF(AND(ISBLANK(Tableau13457981011122457131461489[[#This Row],[Débit]]),ISBLANK(Tableau13457981011122457131461489[[#This Row],[Crédit]])),"",SUBTOTAL(9,$N$2:N25)-SUBTOTAL(9,$O$2:O25))</f>
        <v/>
      </c>
      <c r="Q25" s="20">
        <f>+IF(AND(ISBLANK(Tableau13457981011122457131461489[[#This Row],[Débit]]),ISBLANK(Tableau13457981011122457131461489[[#This Row],[Crédit]])),0,IF(OR(ISBLANK(Tableau13457981011122457131461489[[#This Row],[Débit]]),ISBLANK(Tableau13457981011122457131461489[[#This Row],[Crédit]])),SUMIF($H$2:H25,521101,$N$2:N25)-SUMIF($H$2:H25,521101,$O$2:O25),""))</f>
        <v>0</v>
      </c>
      <c r="R25" s="16" t="s">
        <v>21</v>
      </c>
    </row>
    <row r="26" spans="1:18" ht="16" x14ac:dyDescent="0.25">
      <c r="A26" s="21" t="s">
        <v>42</v>
      </c>
      <c r="B26" s="21"/>
      <c r="C26" s="22"/>
      <c r="D26" s="22"/>
      <c r="E26" s="22"/>
      <c r="F26" s="21"/>
      <c r="G26" s="23"/>
      <c r="H26" s="24">
        <f>SUBTOTAL(103,Tableau13457981011122457131461489[Compte Gl])</f>
        <v>22</v>
      </c>
      <c r="I26" s="23"/>
      <c r="J26" s="23"/>
      <c r="K26" s="23"/>
      <c r="L26" s="23"/>
      <c r="M26" s="21"/>
      <c r="N26" s="25">
        <f>SUBTOTAL(109,Tableau13457981011122457131461489[Débit])</f>
        <v>21087167</v>
      </c>
      <c r="O26" s="25">
        <f>SUBTOTAL(109,Tableau13457981011122457131461489[Crédit])</f>
        <v>21087167</v>
      </c>
      <c r="P26" s="25">
        <f>SUBTOTAL(109,Tableau13457981011122457131461489[Solde])</f>
        <v>0</v>
      </c>
      <c r="Q26" s="25"/>
      <c r="R26" s="23"/>
    </row>
    <row r="28" spans="1:18" x14ac:dyDescent="0.25">
      <c r="R28" s="26"/>
    </row>
  </sheetData>
  <dataValidations count="3">
    <dataValidation type="list" allowBlank="1" showInputMessage="1" showErrorMessage="1" sqref="C3:C25">
      <formula1>INTITULE_ABREG</formula1>
    </dataValidation>
    <dataValidation type="list" allowBlank="1" showInputMessage="1" showErrorMessage="1" sqref="I3:I25">
      <formula1>COMPTE_TF</formula1>
    </dataValidation>
    <dataValidation type="list" allowBlank="1" showInputMessage="1" showErrorMessage="1" sqref="H3:H25">
      <formula1>COMPTE_G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Jl de Saisie  BANQUE_BDA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2025-04-24T16:07:02Z</dcterms:created>
  <dcterms:modified xsi:type="dcterms:W3CDTF">2025-04-25T07:57:13Z</dcterms:modified>
</cp:coreProperties>
</file>