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78" documentId="11_B608EB346DEE43E5B777D33D7136AE399E6B3536" xr6:coauthVersionLast="47" xr6:coauthVersionMax="47" xr10:uidLastSave="{2215CA2E-59B0-4720-B307-345ED4C91F72}"/>
  <bookViews>
    <workbookView xWindow="-105" yWindow="0" windowWidth="19410" windowHeight="20985" xr2:uid="{00000000-000D-0000-FFFF-FFFF00000000}"/>
  </bookViews>
  <sheets>
    <sheet name="Jl de Saisie  BANQUE_BDA (6)" sheetId="1" r:id="rId1"/>
  </sheets>
  <externalReferences>
    <externalReference r:id="rId2"/>
  </externalReferences>
  <definedNames>
    <definedName name="CODE_JX" localSheetId="0">[1]PARAMETRE!#REF!</definedName>
    <definedName name="CODE_JX">[1]PARAMETRE!#REF!</definedName>
    <definedName name="COMPTE_G" localSheetId="0">[1]!Tableau2[COMPTE G]</definedName>
    <definedName name="COMPTE_G">[1]!Tableau2[COMPTE G]</definedName>
    <definedName name="COMPTE_TF" localSheetId="0">[1]!Tableau3[COMPTE TF]</definedName>
    <definedName name="COMPTE_TF">[1]!Tableau3[COMPTE TF]</definedName>
    <definedName name="INTITULE_ABREG" localSheetId="0">[1]!Tableau4[CODE JX]</definedName>
    <definedName name="INTITULE_ABREG">[1]!Tableau4[CODE JX]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O25" i="1"/>
  <c r="N25" i="1"/>
  <c r="H25" i="1"/>
  <c r="Q24" i="1"/>
  <c r="P24" i="1"/>
  <c r="M24" i="1"/>
  <c r="K24" i="1"/>
  <c r="B24" i="1"/>
  <c r="Q23" i="1"/>
  <c r="P23" i="1"/>
  <c r="M23" i="1"/>
  <c r="K23" i="1"/>
  <c r="B23" i="1"/>
  <c r="Q22" i="1"/>
  <c r="P22" i="1"/>
  <c r="M22" i="1"/>
  <c r="K22" i="1"/>
  <c r="B22" i="1"/>
  <c r="Q21" i="1"/>
  <c r="P21" i="1"/>
  <c r="M21" i="1"/>
  <c r="K21" i="1"/>
  <c r="B21" i="1"/>
  <c r="Q20" i="1"/>
  <c r="P20" i="1"/>
  <c r="M20" i="1"/>
  <c r="K20" i="1"/>
  <c r="B20" i="1"/>
  <c r="Q19" i="1"/>
  <c r="P19" i="1"/>
  <c r="M19" i="1"/>
  <c r="K19" i="1"/>
  <c r="B19" i="1"/>
  <c r="Q18" i="1"/>
  <c r="P18" i="1"/>
  <c r="M18" i="1"/>
  <c r="K18" i="1"/>
  <c r="B18" i="1"/>
  <c r="Q17" i="1"/>
  <c r="P17" i="1"/>
  <c r="M17" i="1"/>
  <c r="K17" i="1"/>
  <c r="B17" i="1"/>
  <c r="Q16" i="1"/>
  <c r="P16" i="1"/>
  <c r="M16" i="1"/>
  <c r="K16" i="1"/>
  <c r="B16" i="1"/>
  <c r="Q15" i="1"/>
  <c r="P15" i="1"/>
  <c r="M15" i="1"/>
  <c r="K15" i="1"/>
  <c r="B15" i="1"/>
  <c r="Q14" i="1"/>
  <c r="P14" i="1"/>
  <c r="M14" i="1"/>
  <c r="K14" i="1"/>
  <c r="B14" i="1"/>
  <c r="Q13" i="1"/>
  <c r="P13" i="1"/>
  <c r="M13" i="1"/>
  <c r="K13" i="1"/>
  <c r="B13" i="1"/>
  <c r="Q12" i="1"/>
  <c r="P12" i="1"/>
  <c r="M12" i="1"/>
  <c r="K12" i="1"/>
  <c r="B12" i="1"/>
  <c r="Q11" i="1"/>
  <c r="P11" i="1"/>
  <c r="M11" i="1"/>
  <c r="K11" i="1"/>
  <c r="B11" i="1"/>
  <c r="Q10" i="1"/>
  <c r="P10" i="1"/>
  <c r="M10" i="1"/>
  <c r="K10" i="1"/>
  <c r="B10" i="1"/>
  <c r="Q9" i="1"/>
  <c r="P9" i="1"/>
  <c r="M9" i="1"/>
  <c r="K9" i="1"/>
  <c r="B9" i="1"/>
  <c r="Q8" i="1"/>
  <c r="P8" i="1"/>
  <c r="M8" i="1"/>
  <c r="K8" i="1"/>
  <c r="B8" i="1"/>
  <c r="Q7" i="1"/>
  <c r="P7" i="1"/>
  <c r="M7" i="1"/>
  <c r="K7" i="1"/>
  <c r="B7" i="1"/>
  <c r="Q6" i="1"/>
  <c r="P6" i="1"/>
  <c r="M6" i="1"/>
  <c r="K6" i="1"/>
  <c r="B6" i="1"/>
  <c r="Q5" i="1"/>
  <c r="P5" i="1"/>
  <c r="M5" i="1"/>
  <c r="K5" i="1"/>
  <c r="B5" i="1"/>
  <c r="Q4" i="1"/>
  <c r="P4" i="1"/>
  <c r="M4" i="1"/>
  <c r="K4" i="1"/>
  <c r="B4" i="1"/>
  <c r="Q3" i="1"/>
  <c r="P3" i="1"/>
  <c r="M3" i="1"/>
  <c r="K3" i="1"/>
  <c r="B3" i="1"/>
  <c r="E11" i="1"/>
  <c r="E12" i="1" s="1"/>
  <c r="E5" i="1"/>
  <c r="E21" i="1"/>
  <c r="E22" i="1"/>
  <c r="E15" i="1"/>
  <c r="E16" i="1" s="1"/>
  <c r="E9" i="1"/>
  <c r="E10" i="1" s="1"/>
  <c r="E6" i="1"/>
  <c r="E3" i="1"/>
  <c r="E4" i="1" s="1"/>
  <c r="E19" i="1"/>
  <c r="E20" i="1" s="1"/>
  <c r="E13" i="1"/>
  <c r="E14" i="1" s="1"/>
  <c r="E7" i="1"/>
  <c r="E8" i="1" s="1"/>
  <c r="E23" i="1"/>
  <c r="E24" i="1" s="1"/>
  <c r="E17" i="1"/>
  <c r="E18" i="1" s="1"/>
  <c r="S17" i="1" l="1"/>
  <c r="T15" i="1"/>
  <c r="S16" i="1"/>
  <c r="T16" i="1" s="1"/>
  <c r="S15" i="1"/>
  <c r="S3" i="1"/>
  <c r="P25" i="1"/>
  <c r="D6" i="1"/>
  <c r="D10" i="1"/>
  <c r="D14" i="1"/>
  <c r="D18" i="1"/>
  <c r="D22" i="1"/>
  <c r="D12" i="1"/>
  <c r="D20" i="1"/>
  <c r="D4" i="1"/>
  <c r="D8" i="1"/>
  <c r="D16" i="1"/>
  <c r="D24" i="1"/>
  <c r="T17" i="1" l="1"/>
  <c r="S18" i="1"/>
  <c r="T3" i="1"/>
  <c r="S4" i="1"/>
  <c r="D15" i="1"/>
  <c r="D17" i="1"/>
  <c r="D5" i="1"/>
  <c r="D11" i="1"/>
  <c r="D13" i="1"/>
  <c r="D19" i="1"/>
  <c r="D21" i="1"/>
  <c r="D23" i="1"/>
  <c r="D7" i="1"/>
  <c r="D9" i="1"/>
  <c r="S19" i="1" l="1"/>
  <c r="T18" i="1"/>
  <c r="S5" i="1"/>
  <c r="T4" i="1"/>
  <c r="T19" i="1" l="1"/>
  <c r="S20" i="1"/>
  <c r="S6" i="1"/>
  <c r="T5" i="1"/>
  <c r="T20" i="1" l="1"/>
  <c r="S21" i="1"/>
  <c r="S7" i="1"/>
  <c r="T6" i="1"/>
  <c r="T21" i="1" l="1"/>
  <c r="S22" i="1"/>
  <c r="T7" i="1"/>
  <c r="S8" i="1"/>
  <c r="T22" i="1" l="1"/>
  <c r="S23" i="1"/>
  <c r="T8" i="1"/>
  <c r="S9" i="1"/>
  <c r="T23" i="1" l="1"/>
  <c r="S24" i="1"/>
  <c r="T24" i="1" s="1"/>
  <c r="T9" i="1"/>
  <c r="S10" i="1"/>
  <c r="T10" i="1" l="1"/>
  <c r="S11" i="1"/>
  <c r="T11" i="1" l="1"/>
  <c r="S12" i="1"/>
  <c r="T12" i="1" l="1"/>
  <c r="S13" i="1"/>
  <c r="T13" i="1" l="1"/>
  <c r="S14" i="1"/>
  <c r="T14" i="1" s="1"/>
</calcChain>
</file>

<file path=xl/sharedStrings.xml><?xml version="1.0" encoding="utf-8"?>
<sst xmlns="http://schemas.openxmlformats.org/spreadsheetml/2006/main" count="109" uniqueCount="45">
  <si>
    <t>Date</t>
  </si>
  <si>
    <t>Mois</t>
  </si>
  <si>
    <t>Code Jl</t>
  </si>
  <si>
    <t>N° Pièce</t>
  </si>
  <si>
    <t>N° Enreg</t>
  </si>
  <si>
    <t>N° Facture</t>
  </si>
  <si>
    <t>Référence</t>
  </si>
  <si>
    <t>Compte Gl</t>
  </si>
  <si>
    <t>Compte Tiers</t>
  </si>
  <si>
    <t>Libellé</t>
  </si>
  <si>
    <t>Nombre de caratère</t>
  </si>
  <si>
    <t>Délai</t>
  </si>
  <si>
    <t>Date d'échéance</t>
  </si>
  <si>
    <t>Débit</t>
  </si>
  <si>
    <t>Crédit</t>
  </si>
  <si>
    <t>Solde</t>
  </si>
  <si>
    <t>SOLDE COMPTE T</t>
  </si>
  <si>
    <t>Type écriture</t>
  </si>
  <si>
    <t>BDA</t>
  </si>
  <si>
    <t>CHQ-0414183</t>
  </si>
  <si>
    <t>RGLT-FRS DIVERS-SANOGO ABOU-CHQ 0414183</t>
  </si>
  <si>
    <t>G</t>
  </si>
  <si>
    <t>CHQ-0414184</t>
  </si>
  <si>
    <t>RGLT-FRS DIVERS-OUATTARA A-CHQ 0414184</t>
  </si>
  <si>
    <t>CHQ-0414185</t>
  </si>
  <si>
    <t>RGLT-FRS DIVERS-OUATTARA A-CHQ 0414185</t>
  </si>
  <si>
    <t>CHQ-0414187</t>
  </si>
  <si>
    <t>RGLT-KEITA GAOUSSOU-CHQ 0414187</t>
  </si>
  <si>
    <t>CHQ-0414186</t>
  </si>
  <si>
    <t>RGLT-KOKODOKO JEAN-CHQ 0414186</t>
  </si>
  <si>
    <t>CHQ-0414188</t>
  </si>
  <si>
    <t>RGLT-DOUMBIA AMARA-CHQ 0414188</t>
  </si>
  <si>
    <t>CHQ-0414189</t>
  </si>
  <si>
    <t>RGLT-SANOGO ABOU-CHQ 0414189</t>
  </si>
  <si>
    <t>CHQ-0414190</t>
  </si>
  <si>
    <t>RGLT-GBETIBOUO YAN-CHQ 0414190</t>
  </si>
  <si>
    <t>CHQ-0414191</t>
  </si>
  <si>
    <t>RGLT-FRS DIVERS-OUATTARA A-CHQ 0414191</t>
  </si>
  <si>
    <t>CHQ-0414192</t>
  </si>
  <si>
    <t>RGLT APPRO CAISSE-CHQ 0414192</t>
  </si>
  <si>
    <t>CHQ-0414193</t>
  </si>
  <si>
    <t>RGLT-KOFFI AURELIEN-CHQ 0414193</t>
  </si>
  <si>
    <t>Total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</si>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</sst>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C_F_A_-;\-* #,##0\ _C_F_A_-;_-* &quot;-&quot;\ _C_F_A_-;_-@_-"/>
    <numFmt numFmtId="166" formatCode="_-* #,##0\ _€_-;\-* #,##0\ _€_-;_-* &quot;-&quot;??\ _€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name val="Century Gothic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/>
      <name val="Century Gothic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2" borderId="0" xfId="0" applyFill="1" applyAlignment="1"/>
    <xf numFmtId="0" fontId="2" fillId="0" borderId="0" xfId="0" applyFont="1" applyAlignment="1"/>
    <xf numFmtId="14" fontId="3" fillId="3" borderId="1" xfId="0" applyNumberFormat="1" applyFont="1" applyFill="1" applyBorder="1" applyAlignment="1">
      <alignment horizontal="center" vertical="top"/>
    </xf>
    <xf numFmtId="14" fontId="3" fillId="4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vertical="top"/>
    </xf>
    <xf numFmtId="0" fontId="3" fillId="4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165" fontId="4" fillId="3" borderId="1" xfId="2" applyFont="1" applyFill="1" applyBorder="1" applyAlignment="1">
      <alignment horizontal="center" vertical="top"/>
    </xf>
    <xf numFmtId="14" fontId="5" fillId="0" borderId="0" xfId="0" applyNumberFormat="1" applyFont="1" applyFill="1" applyBorder="1" applyAlignment="1" applyProtection="1">
      <alignment horizontal="left" vertical="top"/>
    </xf>
    <xf numFmtId="1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Border="1" applyAlignment="1" applyProtection="1">
      <alignment vertical="top"/>
    </xf>
    <xf numFmtId="1" fontId="5" fillId="0" borderId="0" xfId="0" applyNumberFormat="1" applyFont="1" applyFill="1" applyAlignment="1" applyProtection="1">
      <alignment vertical="top"/>
    </xf>
    <xf numFmtId="14" fontId="5" fillId="0" borderId="0" xfId="0" applyNumberFormat="1" applyFont="1" applyFill="1" applyBorder="1" applyAlignment="1" applyProtection="1">
      <alignment vertical="top"/>
    </xf>
    <xf numFmtId="165" fontId="5" fillId="0" borderId="0" xfId="2" applyFont="1" applyFill="1" applyBorder="1" applyAlignment="1" applyProtection="1">
      <alignment vertical="top"/>
    </xf>
    <xf numFmtId="14" fontId="6" fillId="0" borderId="0" xfId="0" applyNumberFormat="1" applyFont="1" applyFill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6" fillId="0" borderId="0" xfId="0" applyNumberFormat="1" applyFont="1" applyFill="1" applyAlignment="1" applyProtection="1">
      <alignment vertical="top"/>
    </xf>
    <xf numFmtId="165" fontId="6" fillId="0" borderId="0" xfId="0" applyNumberFormat="1" applyFont="1" applyFill="1" applyAlignment="1" applyProtection="1">
      <alignment vertical="top"/>
    </xf>
    <xf numFmtId="166" fontId="0" fillId="0" borderId="0" xfId="1" applyNumberFormat="1" applyFont="1" applyAlignment="1"/>
    <xf numFmtId="0" fontId="7" fillId="0" borderId="0" xfId="0" applyNumberFormat="1" applyFont="1" applyFill="1" applyBorder="1" applyAlignment="1" applyProtection="1">
      <alignment vertical="top"/>
    </xf>
    <xf numFmtId="14" fontId="8" fillId="4" borderId="1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vertical="top"/>
    </xf>
    <xf numFmtId="0" fontId="0" fillId="0" borderId="0" xfId="0" quotePrefix="1" applyAlignment="1"/>
  </cellXfs>
  <cellStyles count="3">
    <cellStyle name="Comma" xfId="1" builtinId="3"/>
    <cellStyle name="Comma [0]" xfId="2" builtinId="6"/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65" formatCode="_-* #,##0\ _C_F_A_-;\-* #,##0\ _C_F_A_-;_-* &quot;-&quot;\ _C_F_A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Century Gothic"/>
        <scheme val="none"/>
      </font>
      <numFmt numFmtId="0" formatCode="General"/>
      <fill>
        <patternFill>
          <fgColor rgb="FF000000"/>
        </patternFill>
      </fill>
      <alignment vertical="top" textRotation="0" wrapText="0" relative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general" vertical="top" textRotation="0" wrapText="0" relative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L_SAISI%20DES%20ENTITES-2024-GPE%20EGCB\JL_SAISI-2024-NK%20BAT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l de Saisie  CAISSE IMPORT"/>
      <sheetName val="Jl de Saisie  BANQUE_BDA (5)"/>
      <sheetName val="Jl de Saisie  CAIS"/>
      <sheetName val="Jl de Saisie  BANQUE_BDA (3)"/>
      <sheetName val="Jl de Saisie  BANQUE_BDA (4)"/>
      <sheetName val="Jl de Saisie  BANQUE_BDA (6)"/>
      <sheetName val="Jl de Saisie  BANQUE_BDA (2)"/>
      <sheetName val="Jl de Saisie  BANQUE_BDA"/>
      <sheetName val="Jl de Saisie  ACHAT"/>
      <sheetName val="Jl de Saisie  VENTE"/>
      <sheetName val="PARAMETRE"/>
      <sheetName val="Jl de Saisie "/>
      <sheetName val="JL_SAISI-2024-NK BAT - Co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T25" totalsRowCount="1" headerRowDxfId="44" dataDxfId="42" totalsRowDxfId="40" headerRowBorderDxfId="43" tableBorderDxfId="41">
  <autoFilter ref="A2:T24" xr:uid="{00000000-0009-0000-0100-000001000000}"/>
  <sortState xmlns:xlrd2="http://schemas.microsoft.com/office/spreadsheetml/2017/richdata2" ref="A3:T457">
    <sortCondition ref="A2:A457"/>
  </sortState>
  <tableColumns count="20">
    <tableColumn id="1" xr3:uid="{00000000-0010-0000-0000-000001000000}" name="Date" totalsRowLabel="Total" dataDxfId="39" totalsRowDxfId="19"/>
    <tableColumn id="21" xr3:uid="{00000000-0010-0000-0000-000015000000}" name="Mois" dataDxfId="38" totalsRowDxfId="18">
      <calculatedColumnFormula>+IF(ISBLANK(Tableau1[[#This Row],[Date]]),"",MONTH(Tableau1[[#This Row],[Date]]))</calculatedColumnFormula>
    </tableColumn>
    <tableColumn id="2" xr3:uid="{00000000-0010-0000-0000-000002000000}" name="Code Jl" dataDxfId="37" totalsRowDxfId="17"/>
    <tableColumn id="15" xr3:uid="{00000000-0010-0000-0000-00000F000000}" name="N° Pièce" dataDxfId="36" totalsRowDxfId="16">
      <calculatedColumnFormula>IF(Tableau1[[#This Row],[Code Jl]]="","",IFERROR(CONCATENATE(Tableau1[[#This Row],[Code Jl]],TEXT(Tableau1[[#This Row],[Date]],"mm"),IF(LEN(IF(Tableau1[[#This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Enreg]:[Libellé]],MATCH($G3,Tableau1[Référence],0),1)),""),"")))=1,"00"&amp;IF(Tableau1[[#This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Enreg]:[Libellé]],MATCH($G3,Tableau1[Référence],0),1)),""),"")))=2,"0"&amp;IF(Tableau1[[#This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Enreg]:[Libellé]],MATCH($G3,Tableau1[Référence],0),1)),""),"")))&gt;2,""&amp;IF(Tableau1[[#This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Enreg]:[Libellé]],MATCH($G3,Tableau1[Référence],0),1)),""),"")),"")))),""))</calculatedColumnFormula>
    </tableColumn>
    <tableColumn id="17" xr3:uid="{00000000-0010-0000-0000-000011000000}" name="N° Enreg" dataDxfId="35" totalsRowDxfId="15">
      <calculatedColumnFormula>IF(Tableau1[[#This Row],[N° Facture]]&lt;&gt;"",IFERROR(IF(COUNTIFS(INDIRECT("$F$2:F"&amp;ROW()-1),$F3,INDIRECT("$B$2:b"&amp;ROW()-1),Tableau1[[#This Row],[Mois]])=0,COUNTIFS(INDIRECT("$B$2:b"&amp;ROW()-1),Tableau1[[#This Row],[Mois]])+1,INDEX(Tableau1[[N° Enreg]:[Libellé]],MATCH($F3,Tableau1[N° Facture],0),1)),""),IF(Tableau1[[#This Row],[Référence]]&lt;&gt;"",IFERROR(IF(COUNTIFS( INDIRECT("$G$2:g"&amp;ROW()-1),$G3,INDIRECT("$B$2:b"&amp;ROW()-1),Tableau1[[#This Row],[Mois]])=0,COUNTIFS( INDIRECT("$B$2:b"&amp;ROW()-1),Tableau1[[#This Row],[Mois]])+1,INDEX(Tableau1[[N° Enreg]:[Libellé]],MATCH($G3,Tableau1[Référence],0),1)),""),""))</calculatedColumnFormula>
    </tableColumn>
    <tableColumn id="16" xr3:uid="{00000000-0010-0000-0000-000010000000}" name="N° Facture" dataDxfId="34" totalsRowDxfId="14"/>
    <tableColumn id="3" xr3:uid="{00000000-0010-0000-0000-000003000000}" name="Référence" dataDxfId="33" totalsRowDxfId="13"/>
    <tableColumn id="4" xr3:uid="{00000000-0010-0000-0000-000004000000}" name="Compte Gl" totalsRowFunction="count" dataDxfId="32" totalsRowDxfId="12"/>
    <tableColumn id="5" xr3:uid="{00000000-0010-0000-0000-000005000000}" name="Compte Tiers" dataDxfId="31" totalsRowDxfId="11"/>
    <tableColumn id="6" xr3:uid="{00000000-0010-0000-0000-000006000000}" name="Libellé" dataDxfId="30" totalsRowDxfId="10"/>
    <tableColumn id="12" xr3:uid="{00000000-0010-0000-0000-00000C000000}" name="Nombre de caratère" dataDxfId="29" totalsRowDxfId="9">
      <calculatedColumnFormula>+IF(LEN(Tableau1[[#This Row],[Libellé]])&gt;35,"réduire de "&amp;LEN(Tableau1[[#This Row],[Libellé]])-29,"")</calculatedColumnFormula>
    </tableColumn>
    <tableColumn id="11" xr3:uid="{00000000-0010-0000-0000-00000B000000}" name="Délai" dataDxfId="28" totalsRowDxfId="8"/>
    <tableColumn id="10" xr3:uid="{00000000-0010-0000-0000-00000A000000}" name="Date d'échéance" dataDxfId="27" totalsRowDxfId="7">
      <calculatedColumnFormula>+IF(Tableau1[[#This Row],[Compte Tiers]]="","",Tableau1[[#This Row],[Date]]+Tableau1[[#This Row],[Délai]])</calculatedColumnFormula>
    </tableColumn>
    <tableColumn id="7" xr3:uid="{00000000-0010-0000-0000-000007000000}" name="Débit" totalsRowFunction="sum" dataDxfId="26" totalsRowDxfId="6"/>
    <tableColumn id="8" xr3:uid="{00000000-0010-0000-0000-000008000000}" name="Crédit" totalsRowFunction="sum" dataDxfId="25" totalsRowDxfId="5"/>
    <tableColumn id="18" xr3:uid="{00000000-0010-0000-0000-000012000000}" name="Solde" totalsRowFunction="sum" dataDxfId="24" totalsRowDxfId="4">
      <calculatedColumnFormula>+IF(AND(ISBLANK(Tableau1[[#This Row],[Débit]]),ISBLANK(Tableau1[[#This Row],[Crédit]])),"",SUBTOTAL(9,$N$2:N3)-SUBTOTAL(9,$O$2:O3))</calculatedColumnFormula>
    </tableColumn>
    <tableColumn id="20" xr3:uid="{00000000-0010-0000-0000-000014000000}" name="SOLDE COMPTE T" dataDxfId="23" totalsRowDxfId="3">
      <calculatedColumnFormula>+IF(AND(ISBLANK(Tableau1[[#This Row],[Débit]]),ISBLANK(Tableau1[[#This Row],[Crédit]])),0,IF(OR(ISBLANK(Tableau1[[#This Row],[Débit]]),ISBLANK(Tableau1[[#This Row],[Crédit]])),SUMIF($H$2:H3,521101,$N$2:N3)-SUMIF($H$2:H3,521101,$O$2:O3),""))</calculatedColumnFormula>
    </tableColumn>
    <tableColumn id="9" xr3:uid="{00000000-0010-0000-0000-000009000000}" name="Type écriture" dataDxfId="22" totalsRowDxfId="2"/>
    <tableColumn id="19" xr3:uid="{95274141-A78B-A049-B63A-93BF4219AA41}" name="Column1" dataDxfId="21" totalsRowDxfId="1">
      <calculatedColumnFormula>IF(Tableau1[[#This Row],[Mois]]&lt;&gt;B2,1,IF(Tableau1[[#This Row],[Mois]]&amp;Tableau1[[#This Row],[N° Facture]]&amp;Tableau1[[#This Row],[Référence]]=B2&amp;F2&amp;G2,N(S2),N(S2)+1))</calculatedColumnFormula>
    </tableColumn>
    <tableColumn id="13" xr3:uid="{C7DE312D-990E-4C9D-B7E8-980DDBAD7CD7}" name="Column2" dataDxfId="20" totalsRowDxfId="0">
      <calculatedColumnFormula>Tableau1[[#This Row],[Code Jl]]&amp;TEXT(Tableau1[[#This Row],[Mois]],"00")&amp;TEXT(Tableau1[[#This Row],[Column1]],"000")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32"/>
  <sheetViews>
    <sheetView tabSelected="1" workbookViewId="0">
      <pane xSplit="7" ySplit="2" topLeftCell="R3" activePane="bottomRight" state="frozen"/>
      <selection pane="topRight" activeCell="H1" sqref="H1"/>
      <selection pane="bottomLeft" activeCell="A3" sqref="A3"/>
      <selection pane="bottomRight" activeCell="T3" sqref="T3"/>
    </sheetView>
  </sheetViews>
  <sheetFormatPr defaultColWidth="11.42578125" defaultRowHeight="13.5" x14ac:dyDescent="0.25"/>
  <cols>
    <col min="1" max="1" width="13.85546875" style="1" customWidth="1"/>
    <col min="2" max="2" width="10.42578125" style="1" bestFit="1" customWidth="1"/>
    <col min="3" max="3" width="12" customWidth="1"/>
    <col min="4" max="4" width="17" bestFit="1" customWidth="1"/>
    <col min="5" max="5" width="14.28515625" customWidth="1"/>
    <col min="6" max="6" width="21.42578125" customWidth="1"/>
    <col min="7" max="7" width="21.42578125" style="1" customWidth="1"/>
    <col min="8" max="8" width="15.42578125" bestFit="1" customWidth="1"/>
    <col min="9" max="9" width="17.7109375" bestFit="1" customWidth="1"/>
    <col min="10" max="10" width="61.85546875" customWidth="1"/>
    <col min="11" max="11" width="25.7109375" bestFit="1" customWidth="1"/>
    <col min="12" max="12" width="9.28515625" bestFit="1" customWidth="1"/>
    <col min="13" max="13" width="21.140625" style="1" customWidth="1"/>
    <col min="14" max="16" width="20" style="3" customWidth="1"/>
    <col min="17" max="17" width="25.140625" style="3" bestFit="1" customWidth="1"/>
    <col min="18" max="18" width="14.7109375" customWidth="1"/>
    <col min="19" max="19" width="12.28515625" bestFit="1" customWidth="1"/>
    <col min="20" max="20" width="13.7109375" bestFit="1" customWidth="1"/>
  </cols>
  <sheetData>
    <row r="1" spans="1:20" x14ac:dyDescent="0.25">
      <c r="E1" s="2"/>
    </row>
    <row r="2" spans="1:20" ht="15" x14ac:dyDescent="0.2">
      <c r="A2" s="4" t="s">
        <v>0</v>
      </c>
      <c r="B2" s="5" t="s">
        <v>1</v>
      </c>
      <c r="C2" s="6" t="s">
        <v>2</v>
      </c>
      <c r="D2" s="5" t="s">
        <v>3</v>
      </c>
      <c r="E2" s="27" t="s">
        <v>4</v>
      </c>
      <c r="F2" s="4" t="s">
        <v>5</v>
      </c>
      <c r="G2" s="7" t="s">
        <v>6</v>
      </c>
      <c r="H2" s="8" t="s">
        <v>7</v>
      </c>
      <c r="I2" s="8" t="s">
        <v>8</v>
      </c>
      <c r="J2" s="9" t="s">
        <v>9</v>
      </c>
      <c r="K2" s="10" t="s">
        <v>10</v>
      </c>
      <c r="L2" s="11" t="s">
        <v>11</v>
      </c>
      <c r="M2" s="5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1" t="s">
        <v>17</v>
      </c>
      <c r="S2" s="28" t="s">
        <v>43</v>
      </c>
      <c r="T2" s="28" t="s">
        <v>44</v>
      </c>
    </row>
    <row r="3" spans="1:20" ht="17.25" x14ac:dyDescent="0.2">
      <c r="A3" s="13">
        <v>45331</v>
      </c>
      <c r="B3" s="14">
        <f>+IF(ISBLANK(Tableau1[[#This Row],[Date]]),"",MONTH(Tableau1[[#This Row],[Date]]))</f>
        <v>2</v>
      </c>
      <c r="C3" s="15" t="s">
        <v>18</v>
      </c>
      <c r="D3" s="15" t="str">
        <f>IF(Tableau1[[#This Row],[Code Jl]]="","",IFERROR(CONCATENATE(Tableau1[[#This Row],[Code Jl]],TEXT(Tableau1[[#This Row],[Date]],"mm"),IF(LEN(IF(Tableau1[[#This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Enreg]:[Libellé]],MATCH($G3,Tableau1[Référence],0),1)),""),"")))=1,"00"&amp;IF(Tableau1[[#This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Enreg]:[Libellé]],MATCH($G3,Tableau1[Référence],0),1)),""),"")))=2,"0"&amp;IF(Tableau1[[#This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Enreg]:[Libellé]],MATCH($G3,Tableau1[Référence],0),1)),""),"")),IF(LEN(IF(Tableau1[[#This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Enreg]:[Libellé]],MATCH($G3,Tableau1[Référence],0),1)),""),"")))&gt;2,""&amp;IF(Tableau1[[#This Row],[N° Facture]]&lt;&gt;"",IFERROR(IF(COUNTIF($F$2:$F3,$F3)=1,MAX($E$1:$E2)+1,INDEX(Tableau1[[N° Enreg]:[Libellé]],MATCH($F3,Tableau1[N° Facture],0),1)),""),IF(Tableau1[[#This Row],[Référence]]&lt;&gt;"",IFERROR(IF(COUNTIF($G$2:$G3,$G3)=1,MAX($E$1:$E2)+1,INDEX(Tableau1[[N° Enreg]:[Libellé]],MATCH($G3,Tableau1[Référence],0),1)),""),"")),"")))),""))</f>
        <v>BDA02001</v>
      </c>
      <c r="E3" s="26">
        <f ca="1">IF(Tableau1[[#This Row],[N° Facture]]&lt;&gt;"",IFERROR(IF(COUNTIFS(INDIRECT("$F$2:F"&amp;ROW()-1),$F3,INDIRECT("$B$2:b"&amp;ROW()-1),Tableau1[[#This Row],[Mois]])=0,COUNTIFS(INDIRECT("$B$2:b"&amp;ROW()-1),Tableau1[[#This Row],[Mois]])+1,INDEX(Tableau1[[N° Enreg]:[Libellé]],MATCH($F3,Tableau1[N° Facture],0),1)),""),IF(Tableau1[[#This Row],[Référence]]&lt;&gt;"",IFERROR(IF(COUNTIFS( INDIRECT("$G$2:g"&amp;ROW()-1),$G3,INDIRECT("$B$2:b"&amp;ROW()-1),Tableau1[[#This Row],[Mois]])=0,COUNTIFS( INDIRECT("$B$2:b"&amp;ROW()-1),Tableau1[[#This Row],[Mois]])+1,INDEX(Tableau1[[N° Enreg]:[Libellé]],MATCH($G3,Tableau1[Référence],0),1)),""),""))</f>
        <v>1</v>
      </c>
      <c r="F3" s="13"/>
      <c r="G3" s="15" t="s">
        <v>19</v>
      </c>
      <c r="H3" s="16">
        <v>401000</v>
      </c>
      <c r="I3" s="15">
        <v>401100</v>
      </c>
      <c r="J3" s="15" t="s">
        <v>20</v>
      </c>
      <c r="K3" s="15" t="str">
        <f>+IF(LEN(Tableau1[[#This Row],[Libellé]])&gt;35,"réduire de "&amp;LEN(Tableau1[[#This Row],[Libellé]])-29,"")</f>
        <v>réduire de 10</v>
      </c>
      <c r="L3" s="15"/>
      <c r="M3" s="18">
        <f>+IF(Tableau1[[#This Row],[Compte Tiers]]="","",Tableau1[[#This Row],[Date]]+Tableau1[[#This Row],[Délai]])</f>
        <v>45331</v>
      </c>
      <c r="N3" s="19">
        <v>500000</v>
      </c>
      <c r="O3" s="19"/>
      <c r="P3" s="19">
        <f>+IF(AND(ISBLANK(Tableau1[[#This Row],[Débit]]),ISBLANK(Tableau1[[#This Row],[Crédit]])),"",SUBTOTAL(9,$N$2:N3)-SUBTOTAL(9,$O$2:O3))</f>
        <v>500000</v>
      </c>
      <c r="Q3" s="19">
        <f>+IF(AND(ISBLANK(Tableau1[[#This Row],[Débit]]),ISBLANK(Tableau1[[#This Row],[Crédit]])),0,IF(OR(ISBLANK(Tableau1[[#This Row],[Débit]]),ISBLANK(Tableau1[[#This Row],[Crédit]])),SUMIF($H$2:H3,521101,$N$2:N3)-SUMIF($H$2:H3,521101,$O$2:O3),""))</f>
        <v>0</v>
      </c>
      <c r="R3" s="15" t="s">
        <v>21</v>
      </c>
      <c r="S3" s="23">
        <f>IF(Tableau1[[#This Row],[Mois]]&lt;&gt;B2,1,IF(Tableau1[[#This Row],[Mois]]&amp;Tableau1[[#This Row],[N° Facture]]&amp;Tableau1[[#This Row],[Référence]]=B2&amp;F2&amp;G2,N(S2),N(S2)+1))</f>
        <v>1</v>
      </c>
      <c r="T3" s="23" t="str">
        <f>Tableau1[[#This Row],[Code Jl]]&amp;TEXT(Tableau1[[#This Row],[Mois]],"00")&amp;TEXT(Tableau1[[#This Row],[Column1]],"000")</f>
        <v>BDA02001</v>
      </c>
    </row>
    <row r="4" spans="1:20" ht="17.25" x14ac:dyDescent="0.2">
      <c r="A4" s="13">
        <v>45331</v>
      </c>
      <c r="B4" s="14">
        <f>+IF(ISBLANK(Tableau1[[#This Row],[Date]]),"",MONTH(Tableau1[[#This Row],[Date]]))</f>
        <v>2</v>
      </c>
      <c r="C4" s="15" t="s">
        <v>18</v>
      </c>
      <c r="D4" s="15" t="str">
        <f ca="1">IF(Tableau1[[#This Row],[Code Jl]]="","",IFERROR(CONCATENATE(Tableau1[[#This Row],[Code Jl]],TEXT(Tableau1[[#This Row],[Date]],"mm"),IF(LEN(IF(Tableau1[[#This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Enreg]:[Libellé]],MATCH($G4,Tableau1[Référence],0),1)),""),"")))=1,"00"&amp;IF(Tableau1[[#This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Enreg]:[Libellé]],MATCH($G4,Tableau1[Référence],0),1)),""),"")))=2,"0"&amp;IF(Tableau1[[#This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Enreg]:[Libellé]],MATCH($G4,Tableau1[Référence],0),1)),""),"")),IF(LEN(IF(Tableau1[[#This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Enreg]:[Libellé]],MATCH($G4,Tableau1[Référence],0),1)),""),"")))&gt;2,""&amp;IF(Tableau1[[#This Row],[N° Facture]]&lt;&gt;"",IFERROR(IF(COUNTIF($F$2:$F4,$F4)=1,MAX($E$1:$E3)+1,INDEX(Tableau1[[N° Enreg]:[Libellé]],MATCH($F4,Tableau1[N° Facture],0),1)),""),IF(Tableau1[[#This Row],[Référence]]&lt;&gt;"",IFERROR(IF(COUNTIF($G$2:$G4,$G4)=1,MAX($E$1:$E3)+1,INDEX(Tableau1[[N° Enreg]:[Libellé]],MATCH($G4,Tableau1[Référence],0),1)),""),"")),"")))),""))</f>
        <v>BDA02001</v>
      </c>
      <c r="E4" s="26">
        <f ca="1">IF(Tableau1[[#This Row],[N° Facture]]&lt;&gt;"",IFERROR(IF(COUNTIFS(INDIRECT("$F$2:F"&amp;ROW()-1),$F4,INDIRECT("$B$2:b"&amp;ROW()-1),Tableau1[[#This Row],[Mois]])=0,COUNTIFS(INDIRECT("$B$2:b"&amp;ROW()-1),Tableau1[[#This Row],[Mois]])+1,INDEX(Tableau1[[N° Enreg]:[Libellé]],MATCH($F4,Tableau1[N° Facture],0),1)),""),IF(Tableau1[[#This Row],[Référence]]&lt;&gt;"",IFERROR(IF(COUNTIFS( INDIRECT("$G$2:g"&amp;ROW()-1),$G4,INDIRECT("$B$2:b"&amp;ROW()-1),Tableau1[[#This Row],[Mois]])=0,COUNTIFS( INDIRECT("$B$2:b"&amp;ROW()-1),Tableau1[[#This Row],[Mois]])+1,INDEX(Tableau1[[N° Enreg]:[Libellé]],MATCH($G4,Tableau1[Référence],0),1)),""),""))</f>
        <v>1</v>
      </c>
      <c r="F4" s="13"/>
      <c r="G4" s="15" t="s">
        <v>19</v>
      </c>
      <c r="H4" s="16">
        <v>521101</v>
      </c>
      <c r="I4" s="15"/>
      <c r="J4" s="15" t="s">
        <v>20</v>
      </c>
      <c r="K4" s="15" t="str">
        <f>+IF(LEN(Tableau1[[#This Row],[Libellé]])&gt;35,"réduire de "&amp;LEN(Tableau1[[#This Row],[Libellé]])-29,"")</f>
        <v>réduire de 10</v>
      </c>
      <c r="L4" s="15"/>
      <c r="M4" s="18" t="str">
        <f>+IF(Tableau1[[#This Row],[Compte Tiers]]="","",Tableau1[[#This Row],[Date]]+Tableau1[[#This Row],[Délai]])</f>
        <v/>
      </c>
      <c r="N4" s="19"/>
      <c r="O4" s="19">
        <v>500000</v>
      </c>
      <c r="P4" s="19">
        <f>+IF(AND(ISBLANK(Tableau1[[#This Row],[Débit]]),ISBLANK(Tableau1[[#This Row],[Crédit]])),"",SUBTOTAL(9,$N$2:N4)-SUBTOTAL(9,$O$2:O4))</f>
        <v>0</v>
      </c>
      <c r="Q4" s="19">
        <f>+IF(AND(ISBLANK(Tableau1[[#This Row],[Débit]]),ISBLANK(Tableau1[[#This Row],[Crédit]])),0,IF(OR(ISBLANK(Tableau1[[#This Row],[Débit]]),ISBLANK(Tableau1[[#This Row],[Crédit]])),SUMIF($H$2:H4,521101,$N$2:N4)-SUMIF($H$2:H4,521101,$O$2:O4),""))</f>
        <v>-500000</v>
      </c>
      <c r="R4" s="15" t="s">
        <v>21</v>
      </c>
      <c r="S4" s="23">
        <f>IF(Tableau1[[#This Row],[Mois]]&lt;&gt;B3,1,IF(Tableau1[[#This Row],[Mois]]&amp;Tableau1[[#This Row],[N° Facture]]&amp;Tableau1[[#This Row],[Référence]]=B3&amp;F3&amp;G3,N(S3),N(S3)+1))</f>
        <v>1</v>
      </c>
      <c r="T4" s="23" t="str">
        <f>Tableau1[[#This Row],[Code Jl]]&amp;TEXT(Tableau1[[#This Row],[Mois]],"00")&amp;TEXT(Tableau1[[#This Row],[Column1]],"000")</f>
        <v>BDA02001</v>
      </c>
    </row>
    <row r="5" spans="1:20" ht="17.25" x14ac:dyDescent="0.2">
      <c r="A5" s="13">
        <v>45335</v>
      </c>
      <c r="B5" s="14">
        <f>+IF(ISBLANK(Tableau1[[#This Row],[Date]]),"",MONTH(Tableau1[[#This Row],[Date]]))</f>
        <v>2</v>
      </c>
      <c r="C5" s="15" t="s">
        <v>18</v>
      </c>
      <c r="D5" s="15" t="str">
        <f ca="1">IF(Tableau1[[#This Row],[Code Jl]]="","",IFERROR(CONCATENATE(Tableau1[[#This Row],[Code Jl]],TEXT(Tableau1[[#This Row],[Date]],"mm"),IF(LEN(IF(Tableau1[[#This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Enreg]:[Libellé]],MATCH($G5,Tableau1[Référence],0),1)),""),"")))=1,"00"&amp;IF(Tableau1[[#This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Enreg]:[Libellé]],MATCH($G5,Tableau1[Référence],0),1)),""),"")))=2,"0"&amp;IF(Tableau1[[#This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Enreg]:[Libellé]],MATCH($G5,Tableau1[Référence],0),1)),""),"")),IF(LEN(IF(Tableau1[[#This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Enreg]:[Libellé]],MATCH($G5,Tableau1[Référence],0),1)),""),"")))&gt;2,""&amp;IF(Tableau1[[#This Row],[N° Facture]]&lt;&gt;"",IFERROR(IF(COUNTIF($F$2:$F5,$F5)=1,MAX($E$1:$E4)+1,INDEX(Tableau1[[N° Enreg]:[Libellé]],MATCH($F5,Tableau1[N° Facture],0),1)),""),IF(Tableau1[[#This Row],[Référence]]&lt;&gt;"",IFERROR(IF(COUNTIF($G$2:$G5,$G5)=1,MAX($E$1:$E4)+1,INDEX(Tableau1[[N° Enreg]:[Libellé]],MATCH($G5,Tableau1[Référence],0),1)),""),"")),"")))),""))</f>
        <v>BDA02002</v>
      </c>
      <c r="E5" s="26">
        <f ca="1">IF(Tableau1[[#This Row],[N° Facture]]&lt;&gt;"",IFERROR(IF(COUNTIFS(INDIRECT("$F$2:F"&amp;ROW()-1),$F5,INDIRECT("$B$2:b"&amp;ROW()-1),Tableau1[[#This Row],[Mois]])=0,COUNTIFS(INDIRECT("$B$2:b"&amp;ROW()-1),Tableau1[[#This Row],[Mois]])+1,INDEX(Tableau1[[N° Enreg]:[Libellé]],MATCH($F5,Tableau1[N° Facture],0),1)),""),IF(Tableau1[[#This Row],[Référence]]&lt;&gt;"",IFERROR(IF(COUNTIFS( INDIRECT("$G$2:g"&amp;ROW()-1),$G5,INDIRECT("$B$2:b"&amp;ROW()-1),Tableau1[[#This Row],[Mois]])=0,COUNTIFS( INDIRECT("$B$2:b"&amp;ROW()-1),Tableau1[[#This Row],[Mois]])+1,INDEX(Tableau1[[N° Enreg]:[Libellé]],MATCH($G5,Tableau1[Référence],0),1)),""),""))</f>
        <v>3</v>
      </c>
      <c r="F5" s="13"/>
      <c r="G5" s="15" t="s">
        <v>22</v>
      </c>
      <c r="H5" s="17">
        <v>471100</v>
      </c>
      <c r="I5" s="15"/>
      <c r="J5" s="15" t="s">
        <v>23</v>
      </c>
      <c r="K5" s="15" t="str">
        <f>+IF(LEN(Tableau1[[#This Row],[Libellé]])&gt;35,"réduire de "&amp;LEN(Tableau1[[#This Row],[Libellé]])-29,"")</f>
        <v>réduire de 9</v>
      </c>
      <c r="L5" s="15"/>
      <c r="M5" s="18" t="str">
        <f>+IF(Tableau1[[#This Row],[Compte Tiers]]="","",Tableau1[[#This Row],[Date]]+Tableau1[[#This Row],[Délai]])</f>
        <v/>
      </c>
      <c r="N5" s="19">
        <v>783000</v>
      </c>
      <c r="O5" s="19"/>
      <c r="P5" s="19">
        <f>+IF(AND(ISBLANK(Tableau1[[#This Row],[Débit]]),ISBLANK(Tableau1[[#This Row],[Crédit]])),"",SUBTOTAL(9,$N$2:N5)-SUBTOTAL(9,$O$2:O5))</f>
        <v>783000</v>
      </c>
      <c r="Q5" s="19">
        <f>+IF(AND(ISBLANK(Tableau1[[#This Row],[Débit]]),ISBLANK(Tableau1[[#This Row],[Crédit]])),0,IF(OR(ISBLANK(Tableau1[[#This Row],[Débit]]),ISBLANK(Tableau1[[#This Row],[Crédit]])),SUMIF($H$2:H5,521101,$N$2:N5)-SUMIF($H$2:H5,521101,$O$2:O5),""))</f>
        <v>-500000</v>
      </c>
      <c r="R5" s="15" t="s">
        <v>21</v>
      </c>
      <c r="S5" s="23">
        <f>IF(Tableau1[[#This Row],[Mois]]&lt;&gt;B4,1,IF(Tableau1[[#This Row],[Mois]]&amp;Tableau1[[#This Row],[N° Facture]]&amp;Tableau1[[#This Row],[Référence]]=B4&amp;F4&amp;G4,N(S4),N(S4)+1))</f>
        <v>2</v>
      </c>
      <c r="T5" s="23" t="str">
        <f>Tableau1[[#This Row],[Code Jl]]&amp;TEXT(Tableau1[[#This Row],[Mois]],"00")&amp;TEXT(Tableau1[[#This Row],[Column1]],"000")</f>
        <v>BDA02002</v>
      </c>
    </row>
    <row r="6" spans="1:20" ht="17.25" x14ac:dyDescent="0.2">
      <c r="A6" s="13">
        <v>45335</v>
      </c>
      <c r="B6" s="14">
        <f>+IF(ISBLANK(Tableau1[[#This Row],[Date]]),"",MONTH(Tableau1[[#This Row],[Date]]))</f>
        <v>2</v>
      </c>
      <c r="C6" s="15" t="s">
        <v>18</v>
      </c>
      <c r="D6" s="15" t="str">
        <f ca="1">IF(Tableau1[[#This Row],[Code Jl]]="","",IFERROR(CONCATENATE(Tableau1[[#This Row],[Code Jl]],TEXT(Tableau1[[#This Row],[Date]],"mm"),IF(LEN(IF(Tableau1[[#This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Enreg]:[Libellé]],MATCH($G6,Tableau1[Référence],0),1)),""),"")))=1,"00"&amp;IF(Tableau1[[#This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Enreg]:[Libellé]],MATCH($G6,Tableau1[Référence],0),1)),""),"")))=2,"0"&amp;IF(Tableau1[[#This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Enreg]:[Libellé]],MATCH($G6,Tableau1[Référence],0),1)),""),"")),IF(LEN(IF(Tableau1[[#This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Enreg]:[Libellé]],MATCH($G6,Tableau1[Référence],0),1)),""),"")))&gt;2,""&amp;IF(Tableau1[[#This Row],[N° Facture]]&lt;&gt;"",IFERROR(IF(COUNTIF($F$2:$F6,$F6)=1,MAX($E$1:$E5)+1,INDEX(Tableau1[[N° Enreg]:[Libellé]],MATCH($F6,Tableau1[N° Facture],0),1)),""),IF(Tableau1[[#This Row],[Référence]]&lt;&gt;"",IFERROR(IF(COUNTIF($G$2:$G6,$G6)=1,MAX($E$1:$E5)+1,INDEX(Tableau1[[N° Enreg]:[Libellé]],MATCH($G6,Tableau1[Référence],0),1)),""),"")),"")))),""))</f>
        <v>BDA02003</v>
      </c>
      <c r="E6" s="26">
        <f ca="1">IF(Tableau1[[#This Row],[N° Facture]]&lt;&gt;"",IFERROR(IF(COUNTIFS(INDIRECT("$F$2:F"&amp;ROW()-1),$F6,INDIRECT("$B$2:b"&amp;ROW()-1),Tableau1[[#This Row],[Mois]])=0,COUNTIFS(INDIRECT("$B$2:b"&amp;ROW()-1),Tableau1[[#This Row],[Mois]])+1,INDEX(Tableau1[[N° Enreg]:[Libellé]],MATCH($F6,Tableau1[N° Facture],0),1)),""),IF(Tableau1[[#This Row],[Référence]]&lt;&gt;"",IFERROR(IF(COUNTIFS( INDIRECT("$G$2:g"&amp;ROW()-1),$G6,INDIRECT("$B$2:b"&amp;ROW()-1),Tableau1[[#This Row],[Mois]])=0,COUNTIFS( INDIRECT("$B$2:b"&amp;ROW()-1),Tableau1[[#This Row],[Mois]])+1,INDEX(Tableau1[[N° Enreg]:[Libellé]],MATCH($G6,Tableau1[Référence],0),1)),""),""))</f>
        <v>3</v>
      </c>
      <c r="F6" s="13"/>
      <c r="G6" s="15" t="s">
        <v>22</v>
      </c>
      <c r="H6" s="16">
        <v>521101</v>
      </c>
      <c r="I6" s="15"/>
      <c r="J6" s="15" t="s">
        <v>23</v>
      </c>
      <c r="K6" s="15" t="str">
        <f>+IF(LEN(Tableau1[[#This Row],[Libellé]])&gt;35,"réduire de "&amp;LEN(Tableau1[[#This Row],[Libellé]])-29,"")</f>
        <v>réduire de 9</v>
      </c>
      <c r="L6" s="15"/>
      <c r="M6" s="18" t="str">
        <f>+IF(Tableau1[[#This Row],[Compte Tiers]]="","",Tableau1[[#This Row],[Date]]+Tableau1[[#This Row],[Délai]])</f>
        <v/>
      </c>
      <c r="N6" s="19"/>
      <c r="O6" s="19">
        <v>783000</v>
      </c>
      <c r="P6" s="19">
        <f>+IF(AND(ISBLANK(Tableau1[[#This Row],[Débit]]),ISBLANK(Tableau1[[#This Row],[Crédit]])),"",SUBTOTAL(9,$N$2:N6)-SUBTOTAL(9,$O$2:O6))</f>
        <v>0</v>
      </c>
      <c r="Q6" s="19">
        <f>+IF(AND(ISBLANK(Tableau1[[#This Row],[Débit]]),ISBLANK(Tableau1[[#This Row],[Crédit]])),0,IF(OR(ISBLANK(Tableau1[[#This Row],[Débit]]),ISBLANK(Tableau1[[#This Row],[Crédit]])),SUMIF($H$2:H6,521101,$N$2:N6)-SUMIF($H$2:H6,521101,$O$2:O6),""))</f>
        <v>-1283000</v>
      </c>
      <c r="R6" s="15" t="s">
        <v>21</v>
      </c>
      <c r="S6" s="23">
        <f>IF(Tableau1[[#This Row],[Mois]]&lt;&gt;B5,1,IF(Tableau1[[#This Row],[Mois]]&amp;Tableau1[[#This Row],[N° Facture]]&amp;Tableau1[[#This Row],[Référence]]=B5&amp;F5&amp;G5,N(S5),N(S5)+1))</f>
        <v>2</v>
      </c>
      <c r="T6" s="23" t="str">
        <f>Tableau1[[#This Row],[Code Jl]]&amp;TEXT(Tableau1[[#This Row],[Mois]],"00")&amp;TEXT(Tableau1[[#This Row],[Column1]],"000")</f>
        <v>BDA02002</v>
      </c>
    </row>
    <row r="7" spans="1:20" ht="17.25" x14ac:dyDescent="0.2">
      <c r="A7" s="13">
        <v>45336</v>
      </c>
      <c r="B7" s="14">
        <f>+IF(ISBLANK(Tableau1[[#This Row],[Date]]),"",MONTH(Tableau1[[#This Row],[Date]]))</f>
        <v>2</v>
      </c>
      <c r="C7" s="15" t="s">
        <v>18</v>
      </c>
      <c r="D7" s="15" t="str">
        <f ca="1">IF(Tableau1[[#This Row],[Code Jl]]="","",IFERROR(CONCATENATE(Tableau1[[#This Row],[Code Jl]],TEXT(Tableau1[[#This Row],[Date]],"mm"),IF(LEN(IF(Tableau1[[#This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Enreg]:[Libellé]],MATCH($G7,Tableau1[Référence],0),1)),""),"")))=1,"00"&amp;IF(Tableau1[[#This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Enreg]:[Libellé]],MATCH($G7,Tableau1[Référence],0),1)),""),"")))=2,"0"&amp;IF(Tableau1[[#This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Enreg]:[Libellé]],MATCH($G7,Tableau1[Référence],0),1)),""),"")),IF(LEN(IF(Tableau1[[#This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Enreg]:[Libellé]],MATCH($G7,Tableau1[Référence],0),1)),""),"")))&gt;2,""&amp;IF(Tableau1[[#This Row],[N° Facture]]&lt;&gt;"",IFERROR(IF(COUNTIF($F$2:$F7,$F7)=1,MAX($E$1:$E6)+1,INDEX(Tableau1[[N° Enreg]:[Libellé]],MATCH($F7,Tableau1[N° Facture],0),1)),""),IF(Tableau1[[#This Row],[Référence]]&lt;&gt;"",IFERROR(IF(COUNTIF($G$2:$G7,$G7)=1,MAX($E$1:$E6)+1,INDEX(Tableau1[[N° Enreg]:[Libellé]],MATCH($G7,Tableau1[Référence],0),1)),""),"")),"")))),""))</f>
        <v>BDA02004</v>
      </c>
      <c r="E7" s="26">
        <f ca="1">IF(Tableau1[[#This Row],[N° Facture]]&lt;&gt;"",IFERROR(IF(COUNTIFS(INDIRECT("$F$2:F"&amp;ROW()-1),$F7,INDIRECT("$B$2:b"&amp;ROW()-1),Tableau1[[#This Row],[Mois]])=0,COUNTIFS(INDIRECT("$B$2:b"&amp;ROW()-1),Tableau1[[#This Row],[Mois]])+1,INDEX(Tableau1[[N° Enreg]:[Libellé]],MATCH($F7,Tableau1[N° Facture],0),1)),""),IF(Tableau1[[#This Row],[Référence]]&lt;&gt;"",IFERROR(IF(COUNTIFS( INDIRECT("$G$2:g"&amp;ROW()-1),$G7,INDIRECT("$B$2:b"&amp;ROW()-1),Tableau1[[#This Row],[Mois]])=0,COUNTIFS( INDIRECT("$B$2:b"&amp;ROW()-1),Tableau1[[#This Row],[Mois]])+1,INDEX(Tableau1[[N° Enreg]:[Libellé]],MATCH($G7,Tableau1[Référence],0),1)),""),""))</f>
        <v>5</v>
      </c>
      <c r="F7" s="15"/>
      <c r="G7" s="15" t="s">
        <v>24</v>
      </c>
      <c r="H7" s="17">
        <v>471100</v>
      </c>
      <c r="I7" s="15"/>
      <c r="J7" s="15" t="s">
        <v>25</v>
      </c>
      <c r="K7" s="15" t="str">
        <f>+IF(LEN(Tableau1[[#This Row],[Libellé]])&gt;35,"réduire de "&amp;LEN(Tableau1[[#This Row],[Libellé]])-29,"")</f>
        <v>réduire de 9</v>
      </c>
      <c r="L7" s="15"/>
      <c r="M7" s="18" t="str">
        <f>+IF(Tableau1[[#This Row],[Compte Tiers]]="","",Tableau1[[#This Row],[Date]]+Tableau1[[#This Row],[Délai]])</f>
        <v/>
      </c>
      <c r="N7" s="19">
        <v>654000</v>
      </c>
      <c r="O7" s="19"/>
      <c r="P7" s="19">
        <f>+IF(AND(ISBLANK(Tableau1[[#This Row],[Débit]]),ISBLANK(Tableau1[[#This Row],[Crédit]])),"",SUBTOTAL(9,$N$2:N7)-SUBTOTAL(9,$O$2:O7))</f>
        <v>654000</v>
      </c>
      <c r="Q7" s="19">
        <f>+IF(AND(ISBLANK(Tableau1[[#This Row],[Débit]]),ISBLANK(Tableau1[[#This Row],[Crédit]])),0,IF(OR(ISBLANK(Tableau1[[#This Row],[Débit]]),ISBLANK(Tableau1[[#This Row],[Crédit]])),SUMIF($H$2:H7,521101,$N$2:N7)-SUMIF($H$2:H7,521101,$O$2:O7),""))</f>
        <v>-1283000</v>
      </c>
      <c r="R7" s="15" t="s">
        <v>21</v>
      </c>
      <c r="S7" s="23">
        <f>IF(Tableau1[[#This Row],[Mois]]&lt;&gt;B6,1,IF(Tableau1[[#This Row],[Mois]]&amp;Tableau1[[#This Row],[N° Facture]]&amp;Tableau1[[#This Row],[Référence]]=B6&amp;F6&amp;G6,N(S6),N(S6)+1))</f>
        <v>3</v>
      </c>
      <c r="T7" s="23" t="str">
        <f>Tableau1[[#This Row],[Code Jl]]&amp;TEXT(Tableau1[[#This Row],[Mois]],"00")&amp;TEXT(Tableau1[[#This Row],[Column1]],"000")</f>
        <v>BDA02003</v>
      </c>
    </row>
    <row r="8" spans="1:20" ht="17.25" x14ac:dyDescent="0.2">
      <c r="A8" s="13">
        <v>45336</v>
      </c>
      <c r="B8" s="14">
        <f>+IF(ISBLANK(Tableau1[[#This Row],[Date]]),"",MONTH(Tableau1[[#This Row],[Date]]))</f>
        <v>2</v>
      </c>
      <c r="C8" s="15" t="s">
        <v>18</v>
      </c>
      <c r="D8" s="15" t="str">
        <f ca="1">IF(Tableau1[[#This Row],[Code Jl]]="","",IFERROR(CONCATENATE(Tableau1[[#This Row],[Code Jl]],TEXT(Tableau1[[#This Row],[Date]],"mm"),IF(LEN(IF(Tableau1[[#This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Enreg]:[Libellé]],MATCH($G8,Tableau1[Référence],0),1)),""),"")))=1,"00"&amp;IF(Tableau1[[#This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Enreg]:[Libellé]],MATCH($G8,Tableau1[Référence],0),1)),""),"")))=2,"0"&amp;IF(Tableau1[[#This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Enreg]:[Libellé]],MATCH($G8,Tableau1[Référence],0),1)),""),"")),IF(LEN(IF(Tableau1[[#This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Enreg]:[Libellé]],MATCH($G8,Tableau1[Référence],0),1)),""),"")))&gt;2,""&amp;IF(Tableau1[[#This Row],[N° Facture]]&lt;&gt;"",IFERROR(IF(COUNTIF($F$2:$F8,$F8)=1,MAX($E$1:$E7)+1,INDEX(Tableau1[[N° Enreg]:[Libellé]],MATCH($F8,Tableau1[N° Facture],0),1)),""),IF(Tableau1[[#This Row],[Référence]]&lt;&gt;"",IFERROR(IF(COUNTIF($G$2:$G8,$G8)=1,MAX($E$1:$E7)+1,INDEX(Tableau1[[N° Enreg]:[Libellé]],MATCH($G8,Tableau1[Référence],0),1)),""),"")),"")))),""))</f>
        <v>BDA02005</v>
      </c>
      <c r="E8" s="26">
        <f ca="1">IF(Tableau1[[#This Row],[N° Facture]]&lt;&gt;"",IFERROR(IF(COUNTIFS(INDIRECT("$F$2:F"&amp;ROW()-1),$F8,INDIRECT("$B$2:b"&amp;ROW()-1),Tableau1[[#This Row],[Mois]])=0,COUNTIFS(INDIRECT("$B$2:b"&amp;ROW()-1),Tableau1[[#This Row],[Mois]])+1,INDEX(Tableau1[[N° Enreg]:[Libellé]],MATCH($F8,Tableau1[N° Facture],0),1)),""),IF(Tableau1[[#This Row],[Référence]]&lt;&gt;"",IFERROR(IF(COUNTIFS( INDIRECT("$G$2:g"&amp;ROW()-1),$G8,INDIRECT("$B$2:b"&amp;ROW()-1),Tableau1[[#This Row],[Mois]])=0,COUNTIFS( INDIRECT("$B$2:b"&amp;ROW()-1),Tableau1[[#This Row],[Mois]])+1,INDEX(Tableau1[[N° Enreg]:[Libellé]],MATCH($G8,Tableau1[Référence],0),1)),""),""))</f>
        <v>5</v>
      </c>
      <c r="F8" s="15"/>
      <c r="G8" s="15" t="s">
        <v>24</v>
      </c>
      <c r="H8" s="16">
        <v>521101</v>
      </c>
      <c r="I8" s="15"/>
      <c r="J8" s="15" t="s">
        <v>25</v>
      </c>
      <c r="K8" s="15" t="str">
        <f>+IF(LEN(Tableau1[[#This Row],[Libellé]])&gt;35,"réduire de "&amp;LEN(Tableau1[[#This Row],[Libellé]])-29,"")</f>
        <v>réduire de 9</v>
      </c>
      <c r="L8" s="15"/>
      <c r="M8" s="18" t="str">
        <f>+IF(Tableau1[[#This Row],[Compte Tiers]]="","",Tableau1[[#This Row],[Date]]+Tableau1[[#This Row],[Délai]])</f>
        <v/>
      </c>
      <c r="N8" s="19"/>
      <c r="O8" s="19">
        <v>654000</v>
      </c>
      <c r="P8" s="19">
        <f>+IF(AND(ISBLANK(Tableau1[[#This Row],[Débit]]),ISBLANK(Tableau1[[#This Row],[Crédit]])),"",SUBTOTAL(9,$N$2:N8)-SUBTOTAL(9,$O$2:O8))</f>
        <v>0</v>
      </c>
      <c r="Q8" s="19">
        <f>+IF(AND(ISBLANK(Tableau1[[#This Row],[Débit]]),ISBLANK(Tableau1[[#This Row],[Crédit]])),0,IF(OR(ISBLANK(Tableau1[[#This Row],[Débit]]),ISBLANK(Tableau1[[#This Row],[Crédit]])),SUMIF($H$2:H8,521101,$N$2:N8)-SUMIF($H$2:H8,521101,$O$2:O8),""))</f>
        <v>-1937000</v>
      </c>
      <c r="R8" s="15" t="s">
        <v>21</v>
      </c>
      <c r="S8" s="23">
        <f>IF(Tableau1[[#This Row],[Mois]]&lt;&gt;B7,1,IF(Tableau1[[#This Row],[Mois]]&amp;Tableau1[[#This Row],[N° Facture]]&amp;Tableau1[[#This Row],[Référence]]=B7&amp;F7&amp;G7,N(S7),N(S7)+1))</f>
        <v>3</v>
      </c>
      <c r="T8" s="23" t="str">
        <f>Tableau1[[#This Row],[Code Jl]]&amp;TEXT(Tableau1[[#This Row],[Mois]],"00")&amp;TEXT(Tableau1[[#This Row],[Column1]],"000")</f>
        <v>BDA02003</v>
      </c>
    </row>
    <row r="9" spans="1:20" ht="17.25" x14ac:dyDescent="0.2">
      <c r="A9" s="13">
        <v>45341</v>
      </c>
      <c r="B9" s="14">
        <f>+IF(ISBLANK(Tableau1[[#This Row],[Date]]),"",MONTH(Tableau1[[#This Row],[Date]]))</f>
        <v>2</v>
      </c>
      <c r="C9" s="15" t="s">
        <v>18</v>
      </c>
      <c r="D9" s="15" t="str">
        <f ca="1">IF(Tableau1[[#This Row],[Code Jl]]="","",IFERROR(CONCATENATE(Tableau1[[#This Row],[Code Jl]],TEXT(Tableau1[[#This Row],[Date]],"mm"),IF(LEN(IF(Tableau1[[#This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Enreg]:[Libellé]],MATCH($G9,Tableau1[Référence],0),1)),""),"")))=1,"00"&amp;IF(Tableau1[[#This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Enreg]:[Libellé]],MATCH($G9,Tableau1[Référence],0),1)),""),"")))=2,"0"&amp;IF(Tableau1[[#This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Enreg]:[Libellé]],MATCH($G9,Tableau1[Référence],0),1)),""),"")),IF(LEN(IF(Tableau1[[#This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Enreg]:[Libellé]],MATCH($G9,Tableau1[Référence],0),1)),""),"")))&gt;2,""&amp;IF(Tableau1[[#This Row],[N° Facture]]&lt;&gt;"",IFERROR(IF(COUNTIF($F$2:$F9,$F9)=1,MAX($E$1:$E8)+1,INDEX(Tableau1[[N° Enreg]:[Libellé]],MATCH($F9,Tableau1[N° Facture],0),1)),""),IF(Tableau1[[#This Row],[Référence]]&lt;&gt;"",IFERROR(IF(COUNTIF($G$2:$G9,$G9)=1,MAX($E$1:$E8)+1,INDEX(Tableau1[[N° Enreg]:[Libellé]],MATCH($G9,Tableau1[Référence],0),1)),""),"")),"")))),""))</f>
        <v>BDA02006</v>
      </c>
      <c r="E9" s="26">
        <f ca="1">IF(Tableau1[[#This Row],[N° Facture]]&lt;&gt;"",IFERROR(IF(COUNTIFS(INDIRECT("$F$2:F"&amp;ROW()-1),$F9,INDIRECT("$B$2:b"&amp;ROW()-1),Tableau1[[#This Row],[Mois]])=0,COUNTIFS(INDIRECT("$B$2:b"&amp;ROW()-1),Tableau1[[#This Row],[Mois]])+1,INDEX(Tableau1[[N° Enreg]:[Libellé]],MATCH($F9,Tableau1[N° Facture],0),1)),""),IF(Tableau1[[#This Row],[Référence]]&lt;&gt;"",IFERROR(IF(COUNTIFS( INDIRECT("$G$2:g"&amp;ROW()-1),$G9,INDIRECT("$B$2:b"&amp;ROW()-1),Tableau1[[#This Row],[Mois]])=0,COUNTIFS( INDIRECT("$B$2:b"&amp;ROW()-1),Tableau1[[#This Row],[Mois]])+1,INDEX(Tableau1[[N° Enreg]:[Libellé]],MATCH($G9,Tableau1[Référence],0),1)),""),""))</f>
        <v>7</v>
      </c>
      <c r="F9" s="13"/>
      <c r="G9" s="15" t="s">
        <v>26</v>
      </c>
      <c r="H9" s="16">
        <v>401000</v>
      </c>
      <c r="I9" s="15">
        <v>401100</v>
      </c>
      <c r="J9" s="15" t="s">
        <v>27</v>
      </c>
      <c r="K9" s="15" t="str">
        <f>+IF(LEN(Tableau1[[#This Row],[Libellé]])&gt;35,"réduire de "&amp;LEN(Tableau1[[#This Row],[Libellé]])-29,"")</f>
        <v/>
      </c>
      <c r="L9" s="15"/>
      <c r="M9" s="18">
        <f>+IF(Tableau1[[#This Row],[Compte Tiers]]="","",Tableau1[[#This Row],[Date]]+Tableau1[[#This Row],[Délai]])</f>
        <v>45341</v>
      </c>
      <c r="N9" s="19">
        <v>5150167</v>
      </c>
      <c r="O9" s="19"/>
      <c r="P9" s="19">
        <f>+IF(AND(ISBLANK(Tableau1[[#This Row],[Débit]]),ISBLANK(Tableau1[[#This Row],[Crédit]])),"",SUBTOTAL(9,$N$2:N9)-SUBTOTAL(9,$O$2:O9))</f>
        <v>5150167</v>
      </c>
      <c r="Q9" s="19">
        <f>+IF(AND(ISBLANK(Tableau1[[#This Row],[Débit]]),ISBLANK(Tableau1[[#This Row],[Crédit]])),0,IF(OR(ISBLANK(Tableau1[[#This Row],[Débit]]),ISBLANK(Tableau1[[#This Row],[Crédit]])),SUMIF($H$2:H9,521101,$N$2:N9)-SUMIF($H$2:H9,521101,$O$2:O9),""))</f>
        <v>-1937000</v>
      </c>
      <c r="R9" s="15" t="s">
        <v>21</v>
      </c>
      <c r="S9" s="23">
        <f>IF(Tableau1[[#This Row],[Mois]]&lt;&gt;B8,1,IF(Tableau1[[#This Row],[Mois]]&amp;Tableau1[[#This Row],[N° Facture]]&amp;Tableau1[[#This Row],[Référence]]=B8&amp;F8&amp;G8,N(S8),N(S8)+1))</f>
        <v>4</v>
      </c>
      <c r="T9" s="23" t="str">
        <f>Tableau1[[#This Row],[Code Jl]]&amp;TEXT(Tableau1[[#This Row],[Mois]],"00")&amp;TEXT(Tableau1[[#This Row],[Column1]],"000")</f>
        <v>BDA02004</v>
      </c>
    </row>
    <row r="10" spans="1:20" ht="17.25" x14ac:dyDescent="0.2">
      <c r="A10" s="13">
        <v>45341</v>
      </c>
      <c r="B10" s="14">
        <f>+IF(ISBLANK(Tableau1[[#This Row],[Date]]),"",MONTH(Tableau1[[#This Row],[Date]]))</f>
        <v>2</v>
      </c>
      <c r="C10" s="15" t="s">
        <v>18</v>
      </c>
      <c r="D10" s="15" t="str">
        <f ca="1">IF(Tableau1[[#This Row],[Code Jl]]="","",IFERROR(CONCATENATE(Tableau1[[#This Row],[Code Jl]],TEXT(Tableau1[[#This Row],[Date]],"mm"),IF(LEN(IF(Tableau1[[#This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Enreg]:[Libellé]],MATCH($G10,Tableau1[Référence],0),1)),""),"")))=1,"00"&amp;IF(Tableau1[[#This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Enreg]:[Libellé]],MATCH($G10,Tableau1[Référence],0),1)),""),"")))=2,"0"&amp;IF(Tableau1[[#This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Enreg]:[Libellé]],MATCH($G10,Tableau1[Référence],0),1)),""),"")),IF(LEN(IF(Tableau1[[#This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Enreg]:[Libellé]],MATCH($G10,Tableau1[Référence],0),1)),""),"")))&gt;2,""&amp;IF(Tableau1[[#This Row],[N° Facture]]&lt;&gt;"",IFERROR(IF(COUNTIF($F$2:$F10,$F10)=1,MAX($E$1:$E9)+1,INDEX(Tableau1[[N° Enreg]:[Libellé]],MATCH($F10,Tableau1[N° Facture],0),1)),""),IF(Tableau1[[#This Row],[Référence]]&lt;&gt;"",IFERROR(IF(COUNTIF($G$2:$G10,$G10)=1,MAX($E$1:$E9)+1,INDEX(Tableau1[[N° Enreg]:[Libellé]],MATCH($G10,Tableau1[Référence],0),1)),""),"")),"")))),""))</f>
        <v>BDA02007</v>
      </c>
      <c r="E10" s="26">
        <f ca="1">IF(Tableau1[[#This Row],[N° Facture]]&lt;&gt;"",IFERROR(IF(COUNTIFS(INDIRECT("$F$2:F"&amp;ROW()-1),$F10,INDIRECT("$B$2:b"&amp;ROW()-1),Tableau1[[#This Row],[Mois]])=0,COUNTIFS(INDIRECT("$B$2:b"&amp;ROW()-1),Tableau1[[#This Row],[Mois]])+1,INDEX(Tableau1[[N° Enreg]:[Libellé]],MATCH($F10,Tableau1[N° Facture],0),1)),""),IF(Tableau1[[#This Row],[Référence]]&lt;&gt;"",IFERROR(IF(COUNTIFS( INDIRECT("$G$2:g"&amp;ROW()-1),$G10,INDIRECT("$B$2:b"&amp;ROW()-1),Tableau1[[#This Row],[Mois]])=0,COUNTIFS( INDIRECT("$B$2:b"&amp;ROW()-1),Tableau1[[#This Row],[Mois]])+1,INDEX(Tableau1[[N° Enreg]:[Libellé]],MATCH($G10,Tableau1[Référence],0),1)),""),""))</f>
        <v>7</v>
      </c>
      <c r="F10" s="13"/>
      <c r="G10" s="15" t="s">
        <v>26</v>
      </c>
      <c r="H10" s="16">
        <v>521101</v>
      </c>
      <c r="I10" s="15"/>
      <c r="J10" s="15" t="s">
        <v>27</v>
      </c>
      <c r="K10" s="15" t="str">
        <f>+IF(LEN(Tableau1[[#This Row],[Libellé]])&gt;35,"réduire de "&amp;LEN(Tableau1[[#This Row],[Libellé]])-29,"")</f>
        <v/>
      </c>
      <c r="L10" s="15"/>
      <c r="M10" s="18" t="str">
        <f>+IF(Tableau1[[#This Row],[Compte Tiers]]="","",Tableau1[[#This Row],[Date]]+Tableau1[[#This Row],[Délai]])</f>
        <v/>
      </c>
      <c r="N10" s="19"/>
      <c r="O10" s="19">
        <v>5150167</v>
      </c>
      <c r="P10" s="19">
        <f>+IF(AND(ISBLANK(Tableau1[[#This Row],[Débit]]),ISBLANK(Tableau1[[#This Row],[Crédit]])),"",SUBTOTAL(9,$N$2:N10)-SUBTOTAL(9,$O$2:O10))</f>
        <v>0</v>
      </c>
      <c r="Q10" s="19">
        <f>+IF(AND(ISBLANK(Tableau1[[#This Row],[Débit]]),ISBLANK(Tableau1[[#This Row],[Crédit]])),0,IF(OR(ISBLANK(Tableau1[[#This Row],[Débit]]),ISBLANK(Tableau1[[#This Row],[Crédit]])),SUMIF($H$2:H10,521101,$N$2:N10)-SUMIF($H$2:H10,521101,$O$2:O10),""))</f>
        <v>-7087167</v>
      </c>
      <c r="R10" s="15" t="s">
        <v>21</v>
      </c>
      <c r="S10" s="23">
        <f>IF(Tableau1[[#This Row],[Mois]]&lt;&gt;B9,1,IF(Tableau1[[#This Row],[Mois]]&amp;Tableau1[[#This Row],[N° Facture]]&amp;Tableau1[[#This Row],[Référence]]=B9&amp;F9&amp;G9,N(S9),N(S9)+1))</f>
        <v>4</v>
      </c>
      <c r="T10" s="23" t="str">
        <f>Tableau1[[#This Row],[Code Jl]]&amp;TEXT(Tableau1[[#This Row],[Mois]],"00")&amp;TEXT(Tableau1[[#This Row],[Column1]],"000")</f>
        <v>BDA02004</v>
      </c>
    </row>
    <row r="11" spans="1:20" ht="17.25" x14ac:dyDescent="0.2">
      <c r="A11" s="13">
        <v>45341</v>
      </c>
      <c r="B11" s="14">
        <f>+IF(ISBLANK(Tableau1[[#This Row],[Date]]),"",MONTH(Tableau1[[#This Row],[Date]]))</f>
        <v>2</v>
      </c>
      <c r="C11" s="15" t="s">
        <v>18</v>
      </c>
      <c r="D11" s="15" t="str">
        <f ca="1">IF(Tableau1[[#This Row],[Code Jl]]="","",IFERROR(CONCATENATE(Tableau1[[#This Row],[Code Jl]],TEXT(Tableau1[[#This Row],[Date]],"mm"),IF(LEN(IF(Tableau1[[#This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Enreg]:[Libellé]],MATCH($G11,Tableau1[Référence],0),1)),""),"")))=1,"00"&amp;IF(Tableau1[[#This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Enreg]:[Libellé]],MATCH($G11,Tableau1[Référence],0),1)),""),"")))=2,"0"&amp;IF(Tableau1[[#This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Enreg]:[Libellé]],MATCH($G11,Tableau1[Référence],0),1)),""),"")),IF(LEN(IF(Tableau1[[#This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Enreg]:[Libellé]],MATCH($G11,Tableau1[Référence],0),1)),""),"")))&gt;2,""&amp;IF(Tableau1[[#This Row],[N° Facture]]&lt;&gt;"",IFERROR(IF(COUNTIF($F$2:$F11,$F11)=1,MAX($E$1:$E10)+1,INDEX(Tableau1[[N° Enreg]:[Libellé]],MATCH($F11,Tableau1[N° Facture],0),1)),""),IF(Tableau1[[#This Row],[Référence]]&lt;&gt;"",IFERROR(IF(COUNTIF($G$2:$G11,$G11)=1,MAX($E$1:$E10)+1,INDEX(Tableau1[[N° Enreg]:[Libellé]],MATCH($G11,Tableau1[Référence],0),1)),""),"")),"")))),""))</f>
        <v>BDA02008</v>
      </c>
      <c r="E11" s="26">
        <f ca="1">IF(Tableau1[[#This Row],[N° Facture]]&lt;&gt;"",IFERROR(IF(COUNTIFS(INDIRECT("$F$2:F"&amp;ROW()-1),$F11,INDIRECT("$B$2:b"&amp;ROW()-1),Tableau1[[#This Row],[Mois]])=0,COUNTIFS(INDIRECT("$B$2:b"&amp;ROW()-1),Tableau1[[#This Row],[Mois]])+1,INDEX(Tableau1[[N° Enreg]:[Libellé]],MATCH($F11,Tableau1[N° Facture],0),1)),""),IF(Tableau1[[#This Row],[Référence]]&lt;&gt;"",IFERROR(IF(COUNTIFS( INDIRECT("$G$2:g"&amp;ROW()-1),$G11,INDIRECT("$B$2:b"&amp;ROW()-1),Tableau1[[#This Row],[Mois]])=0,COUNTIFS( INDIRECT("$B$2:b"&amp;ROW()-1),Tableau1[[#This Row],[Mois]])+1,INDEX(Tableau1[[N° Enreg]:[Libellé]],MATCH($G11,Tableau1[Référence],0),1)),""),""))</f>
        <v>9</v>
      </c>
      <c r="F11" s="13"/>
      <c r="G11" s="15" t="s">
        <v>28</v>
      </c>
      <c r="H11" s="16">
        <v>401000</v>
      </c>
      <c r="I11" s="15">
        <v>401100</v>
      </c>
      <c r="J11" s="15" t="s">
        <v>29</v>
      </c>
      <c r="K11" s="15" t="str">
        <f>+IF(LEN(Tableau1[[#This Row],[Libellé]])&gt;35,"réduire de "&amp;LEN(Tableau1[[#This Row],[Libellé]])-29,"")</f>
        <v/>
      </c>
      <c r="L11" s="15"/>
      <c r="M11" s="18">
        <f>+IF(Tableau1[[#This Row],[Compte Tiers]]="","",Tableau1[[#This Row],[Date]]+Tableau1[[#This Row],[Délai]])</f>
        <v>45341</v>
      </c>
      <c r="N11" s="19">
        <v>1000000</v>
      </c>
      <c r="O11" s="19"/>
      <c r="P11" s="19">
        <f>+IF(AND(ISBLANK(Tableau1[[#This Row],[Débit]]),ISBLANK(Tableau1[[#This Row],[Crédit]])),"",SUBTOTAL(9,$N$2:N11)-SUBTOTAL(9,$O$2:O11))</f>
        <v>1000000</v>
      </c>
      <c r="Q11" s="19">
        <f>+IF(AND(ISBLANK(Tableau1[[#This Row],[Débit]]),ISBLANK(Tableau1[[#This Row],[Crédit]])),0,IF(OR(ISBLANK(Tableau1[[#This Row],[Débit]]),ISBLANK(Tableau1[[#This Row],[Crédit]])),SUMIF($H$2:H11,521101,$N$2:N11)-SUMIF($H$2:H11,521101,$O$2:O11),""))</f>
        <v>-7087167</v>
      </c>
      <c r="R11" s="15" t="s">
        <v>21</v>
      </c>
      <c r="S11" s="23">
        <f>IF(Tableau1[[#This Row],[Mois]]&lt;&gt;B10,1,IF(Tableau1[[#This Row],[Mois]]&amp;Tableau1[[#This Row],[N° Facture]]&amp;Tableau1[[#This Row],[Référence]]=B10&amp;F10&amp;G10,N(S10),N(S10)+1))</f>
        <v>5</v>
      </c>
      <c r="T11" s="23" t="str">
        <f>Tableau1[[#This Row],[Code Jl]]&amp;TEXT(Tableau1[[#This Row],[Mois]],"00")&amp;TEXT(Tableau1[[#This Row],[Column1]],"000")</f>
        <v>BDA02005</v>
      </c>
    </row>
    <row r="12" spans="1:20" ht="17.25" x14ac:dyDescent="0.2">
      <c r="A12" s="13">
        <v>45341</v>
      </c>
      <c r="B12" s="14">
        <f>+IF(ISBLANK(Tableau1[[#This Row],[Date]]),"",MONTH(Tableau1[[#This Row],[Date]]))</f>
        <v>2</v>
      </c>
      <c r="C12" s="15" t="s">
        <v>18</v>
      </c>
      <c r="D12" s="15" t="str">
        <f ca="1">IF(Tableau1[[#This Row],[Code Jl]]="","",IFERROR(CONCATENATE(Tableau1[[#This Row],[Code Jl]],TEXT(Tableau1[[#This Row],[Date]],"mm"),IF(LEN(IF(Tableau1[[#This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Enreg]:[Libellé]],MATCH($G12,Tableau1[Référence],0),1)),""),"")))=1,"00"&amp;IF(Tableau1[[#This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Enreg]:[Libellé]],MATCH($G12,Tableau1[Référence],0),1)),""),"")))=2,"0"&amp;IF(Tableau1[[#This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Enreg]:[Libellé]],MATCH($G12,Tableau1[Référence],0),1)),""),"")),IF(LEN(IF(Tableau1[[#This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Enreg]:[Libellé]],MATCH($G12,Tableau1[Référence],0),1)),""),"")))&gt;2,""&amp;IF(Tableau1[[#This Row],[N° Facture]]&lt;&gt;"",IFERROR(IF(COUNTIF($F$2:$F12,$F12)=1,MAX($E$1:$E11)+1,INDEX(Tableau1[[N° Enreg]:[Libellé]],MATCH($F12,Tableau1[N° Facture],0),1)),""),IF(Tableau1[[#This Row],[Référence]]&lt;&gt;"",IFERROR(IF(COUNTIF($G$2:$G12,$G12)=1,MAX($E$1:$E11)+1,INDEX(Tableau1[[N° Enreg]:[Libellé]],MATCH($G12,Tableau1[Référence],0),1)),""),"")),"")))),""))</f>
        <v>BDA02009</v>
      </c>
      <c r="E12" s="26">
        <f ca="1">IF(Tableau1[[#This Row],[N° Facture]]&lt;&gt;"",IFERROR(IF(COUNTIFS(INDIRECT("$F$2:F"&amp;ROW()-1),$F12,INDIRECT("$B$2:b"&amp;ROW()-1),Tableau1[[#This Row],[Mois]])=0,COUNTIFS(INDIRECT("$B$2:b"&amp;ROW()-1),Tableau1[[#This Row],[Mois]])+1,INDEX(Tableau1[[N° Enreg]:[Libellé]],MATCH($F12,Tableau1[N° Facture],0),1)),""),IF(Tableau1[[#This Row],[Référence]]&lt;&gt;"",IFERROR(IF(COUNTIFS( INDIRECT("$G$2:g"&amp;ROW()-1),$G12,INDIRECT("$B$2:b"&amp;ROW()-1),Tableau1[[#This Row],[Mois]])=0,COUNTIFS( INDIRECT("$B$2:b"&amp;ROW()-1),Tableau1[[#This Row],[Mois]])+1,INDEX(Tableau1[[N° Enreg]:[Libellé]],MATCH($G12,Tableau1[Référence],0),1)),""),""))</f>
        <v>9</v>
      </c>
      <c r="F12" s="13"/>
      <c r="G12" s="15" t="s">
        <v>28</v>
      </c>
      <c r="H12" s="16">
        <v>521101</v>
      </c>
      <c r="I12" s="15"/>
      <c r="J12" s="15" t="s">
        <v>29</v>
      </c>
      <c r="K12" s="15" t="str">
        <f>+IF(LEN(Tableau1[[#This Row],[Libellé]])&gt;35,"réduire de "&amp;LEN(Tableau1[[#This Row],[Libellé]])-29,"")</f>
        <v/>
      </c>
      <c r="L12" s="15"/>
      <c r="M12" s="18" t="str">
        <f>+IF(Tableau1[[#This Row],[Compte Tiers]]="","",Tableau1[[#This Row],[Date]]+Tableau1[[#This Row],[Délai]])</f>
        <v/>
      </c>
      <c r="N12" s="19"/>
      <c r="O12" s="19">
        <v>1000000</v>
      </c>
      <c r="P12" s="19">
        <f>+IF(AND(ISBLANK(Tableau1[[#This Row],[Débit]]),ISBLANK(Tableau1[[#This Row],[Crédit]])),"",SUBTOTAL(9,$N$2:N12)-SUBTOTAL(9,$O$2:O12))</f>
        <v>0</v>
      </c>
      <c r="Q12" s="19">
        <f>+IF(AND(ISBLANK(Tableau1[[#This Row],[Débit]]),ISBLANK(Tableau1[[#This Row],[Crédit]])),0,IF(OR(ISBLANK(Tableau1[[#This Row],[Débit]]),ISBLANK(Tableau1[[#This Row],[Crédit]])),SUMIF($H$2:H12,521101,$N$2:N12)-SUMIF($H$2:H12,521101,$O$2:O12),""))</f>
        <v>-8087167</v>
      </c>
      <c r="R12" s="15" t="s">
        <v>21</v>
      </c>
      <c r="S12" s="23">
        <f>IF(Tableau1[[#This Row],[Mois]]&lt;&gt;B11,1,IF(Tableau1[[#This Row],[Mois]]&amp;Tableau1[[#This Row],[N° Facture]]&amp;Tableau1[[#This Row],[Référence]]=B11&amp;F11&amp;G11,N(S11),N(S11)+1))</f>
        <v>5</v>
      </c>
      <c r="T12" s="23" t="str">
        <f>Tableau1[[#This Row],[Code Jl]]&amp;TEXT(Tableau1[[#This Row],[Mois]],"00")&amp;TEXT(Tableau1[[#This Row],[Column1]],"000")</f>
        <v>BDA02005</v>
      </c>
    </row>
    <row r="13" spans="1:20" ht="17.25" x14ac:dyDescent="0.2">
      <c r="A13" s="13">
        <v>45342</v>
      </c>
      <c r="B13" s="14">
        <f>+IF(ISBLANK(Tableau1[[#This Row],[Date]]),"",MONTH(Tableau1[[#This Row],[Date]]))</f>
        <v>2</v>
      </c>
      <c r="C13" s="15" t="s">
        <v>18</v>
      </c>
      <c r="D13" s="15" t="str">
        <f ca="1">IF(Tableau1[[#This Row],[Code Jl]]="","",IFERROR(CONCATENATE(Tableau1[[#This Row],[Code Jl]],TEXT(Tableau1[[#This Row],[Date]],"mm"),IF(LEN(IF(Tableau1[[#This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Enreg]:[Libellé]],MATCH($G13,Tableau1[Référence],0),1)),""),"")))=1,"00"&amp;IF(Tableau1[[#This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Enreg]:[Libellé]],MATCH($G13,Tableau1[Référence],0),1)),""),"")))=2,"0"&amp;IF(Tableau1[[#This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Enreg]:[Libellé]],MATCH($G13,Tableau1[Référence],0),1)),""),"")),IF(LEN(IF(Tableau1[[#This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Enreg]:[Libellé]],MATCH($G13,Tableau1[Référence],0),1)),""),"")))&gt;2,""&amp;IF(Tableau1[[#This Row],[N° Facture]]&lt;&gt;"",IFERROR(IF(COUNTIF($F$2:$F13,$F13)=1,MAX($E$1:$E12)+1,INDEX(Tableau1[[N° Enreg]:[Libellé]],MATCH($F13,Tableau1[N° Facture],0),1)),""),IF(Tableau1[[#This Row],[Référence]]&lt;&gt;"",IFERROR(IF(COUNTIF($G$2:$G13,$G13)=1,MAX($E$1:$E12)+1,INDEX(Tableau1[[N° Enreg]:[Libellé]],MATCH($G13,Tableau1[Référence],0),1)),""),"")),"")))),""))</f>
        <v>BDA02010</v>
      </c>
      <c r="E13" s="26">
        <f ca="1">IF(Tableau1[[#This Row],[N° Facture]]&lt;&gt;"",IFERROR(IF(COUNTIFS(INDIRECT("$F$2:F"&amp;ROW()-1),$F13,INDIRECT("$B$2:b"&amp;ROW()-1),Tableau1[[#This Row],[Mois]])=0,COUNTIFS(INDIRECT("$B$2:b"&amp;ROW()-1),Tableau1[[#This Row],[Mois]])+1,INDEX(Tableau1[[N° Enreg]:[Libellé]],MATCH($F13,Tableau1[N° Facture],0),1)),""),IF(Tableau1[[#This Row],[Référence]]&lt;&gt;"",IFERROR(IF(COUNTIFS( INDIRECT("$G$2:g"&amp;ROW()-1),$G13,INDIRECT("$B$2:b"&amp;ROW()-1),Tableau1[[#This Row],[Mois]])=0,COUNTIFS( INDIRECT("$B$2:b"&amp;ROW()-1),Tableau1[[#This Row],[Mois]])+1,INDEX(Tableau1[[N° Enreg]:[Libellé]],MATCH($G13,Tableau1[Référence],0),1)),""),""))</f>
        <v>11</v>
      </c>
      <c r="F13" s="13"/>
      <c r="G13" s="15" t="s">
        <v>30</v>
      </c>
      <c r="H13" s="16">
        <v>401000</v>
      </c>
      <c r="I13" s="15">
        <v>401100</v>
      </c>
      <c r="J13" s="15" t="s">
        <v>31</v>
      </c>
      <c r="K13" s="15" t="str">
        <f>+IF(LEN(Tableau1[[#This Row],[Libellé]])&gt;35,"réduire de "&amp;LEN(Tableau1[[#This Row],[Libellé]])-29,"")</f>
        <v/>
      </c>
      <c r="L13" s="15"/>
      <c r="M13" s="18">
        <f>+IF(Tableau1[[#This Row],[Compte Tiers]]="","",Tableau1[[#This Row],[Date]]+Tableau1[[#This Row],[Délai]])</f>
        <v>45342</v>
      </c>
      <c r="N13" s="19">
        <v>4000000</v>
      </c>
      <c r="O13" s="19"/>
      <c r="P13" s="19">
        <f>+IF(AND(ISBLANK(Tableau1[[#This Row],[Débit]]),ISBLANK(Tableau1[[#This Row],[Crédit]])),"",SUBTOTAL(9,$N$2:N13)-SUBTOTAL(9,$O$2:O13))</f>
        <v>4000000</v>
      </c>
      <c r="Q13" s="19">
        <f>+IF(AND(ISBLANK(Tableau1[[#This Row],[Débit]]),ISBLANK(Tableau1[[#This Row],[Crédit]])),0,IF(OR(ISBLANK(Tableau1[[#This Row],[Débit]]),ISBLANK(Tableau1[[#This Row],[Crédit]])),SUMIF($H$2:H13,521101,$N$2:N13)-SUMIF($H$2:H13,521101,$O$2:O13),""))</f>
        <v>-8087167</v>
      </c>
      <c r="R13" s="15" t="s">
        <v>21</v>
      </c>
      <c r="S13" s="23">
        <f>IF(Tableau1[[#This Row],[Mois]]&lt;&gt;B12,1,IF(Tableau1[[#This Row],[Mois]]&amp;Tableau1[[#This Row],[N° Facture]]&amp;Tableau1[[#This Row],[Référence]]=B12&amp;F12&amp;G12,N(S12),N(S12)+1))</f>
        <v>6</v>
      </c>
      <c r="T13" s="23" t="str">
        <f>Tableau1[[#This Row],[Code Jl]]&amp;TEXT(Tableau1[[#This Row],[Mois]],"00")&amp;TEXT(Tableau1[[#This Row],[Column1]],"000")</f>
        <v>BDA02006</v>
      </c>
    </row>
    <row r="14" spans="1:20" ht="17.25" x14ac:dyDescent="0.2">
      <c r="A14" s="13">
        <v>45342</v>
      </c>
      <c r="B14" s="14">
        <f>+IF(ISBLANK(Tableau1[[#This Row],[Date]]),"",MONTH(Tableau1[[#This Row],[Date]]))</f>
        <v>2</v>
      </c>
      <c r="C14" s="15" t="s">
        <v>18</v>
      </c>
      <c r="D14" s="15" t="str">
        <f ca="1">IF(Tableau1[[#This Row],[Code Jl]]="","",IFERROR(CONCATENATE(Tableau1[[#This Row],[Code Jl]],TEXT(Tableau1[[#This Row],[Date]],"mm"),IF(LEN(IF(Tableau1[[#This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Enreg]:[Libellé]],MATCH($G14,Tableau1[Référence],0),1)),""),"")))=1,"00"&amp;IF(Tableau1[[#This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Enreg]:[Libellé]],MATCH($G14,Tableau1[Référence],0),1)),""),"")))=2,"0"&amp;IF(Tableau1[[#This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Enreg]:[Libellé]],MATCH($G14,Tableau1[Référence],0),1)),""),"")),IF(LEN(IF(Tableau1[[#This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Enreg]:[Libellé]],MATCH($G14,Tableau1[Référence],0),1)),""),"")))&gt;2,""&amp;IF(Tableau1[[#This Row],[N° Facture]]&lt;&gt;"",IFERROR(IF(COUNTIF($F$2:$F14,$F14)=1,MAX($E$1:$E13)+1,INDEX(Tableau1[[N° Enreg]:[Libellé]],MATCH($F14,Tableau1[N° Facture],0),1)),""),IF(Tableau1[[#This Row],[Référence]]&lt;&gt;"",IFERROR(IF(COUNTIF($G$2:$G14,$G14)=1,MAX($E$1:$E13)+1,INDEX(Tableau1[[N° Enreg]:[Libellé]],MATCH($G14,Tableau1[Référence],0),1)),""),"")),"")))),""))</f>
        <v>BDA02011</v>
      </c>
      <c r="E14" s="26">
        <f ca="1">IF(Tableau1[[#This Row],[N° Facture]]&lt;&gt;"",IFERROR(IF(COUNTIFS(INDIRECT("$F$2:F"&amp;ROW()-1),$F14,INDIRECT("$B$2:b"&amp;ROW()-1),Tableau1[[#This Row],[Mois]])=0,COUNTIFS(INDIRECT("$B$2:b"&amp;ROW()-1),Tableau1[[#This Row],[Mois]])+1,INDEX(Tableau1[[N° Enreg]:[Libellé]],MATCH($F14,Tableau1[N° Facture],0),1)),""),IF(Tableau1[[#This Row],[Référence]]&lt;&gt;"",IFERROR(IF(COUNTIFS( INDIRECT("$G$2:g"&amp;ROW()-1),$G14,INDIRECT("$B$2:b"&amp;ROW()-1),Tableau1[[#This Row],[Mois]])=0,COUNTIFS( INDIRECT("$B$2:b"&amp;ROW()-1),Tableau1[[#This Row],[Mois]])+1,INDEX(Tableau1[[N° Enreg]:[Libellé]],MATCH($G14,Tableau1[Référence],0),1)),""),""))</f>
        <v>11</v>
      </c>
      <c r="F14" s="13"/>
      <c r="G14" s="15" t="s">
        <v>30</v>
      </c>
      <c r="H14" s="16">
        <v>521101</v>
      </c>
      <c r="I14" s="15"/>
      <c r="J14" s="15" t="s">
        <v>31</v>
      </c>
      <c r="K14" s="15" t="str">
        <f>+IF(LEN(Tableau1[[#This Row],[Libellé]])&gt;35,"réduire de "&amp;LEN(Tableau1[[#This Row],[Libellé]])-29,"")</f>
        <v/>
      </c>
      <c r="L14" s="15"/>
      <c r="M14" s="18" t="str">
        <f>+IF(Tableau1[[#This Row],[Compte Tiers]]="","",Tableau1[[#This Row],[Date]]+Tableau1[[#This Row],[Délai]])</f>
        <v/>
      </c>
      <c r="N14" s="19"/>
      <c r="O14" s="19">
        <v>4000000</v>
      </c>
      <c r="P14" s="19">
        <f>+IF(AND(ISBLANK(Tableau1[[#This Row],[Débit]]),ISBLANK(Tableau1[[#This Row],[Crédit]])),"",SUBTOTAL(9,$N$2:N14)-SUBTOTAL(9,$O$2:O14))</f>
        <v>0</v>
      </c>
      <c r="Q14" s="19">
        <f>+IF(AND(ISBLANK(Tableau1[[#This Row],[Débit]]),ISBLANK(Tableau1[[#This Row],[Crédit]])),0,IF(OR(ISBLANK(Tableau1[[#This Row],[Débit]]),ISBLANK(Tableau1[[#This Row],[Crédit]])),SUMIF($H$2:H14,521101,$N$2:N14)-SUMIF($H$2:H14,521101,$O$2:O14),""))</f>
        <v>-12087167</v>
      </c>
      <c r="R14" s="15" t="s">
        <v>21</v>
      </c>
      <c r="S14" s="23">
        <f>IF(Tableau1[[#This Row],[Mois]]&lt;&gt;B13,1,IF(Tableau1[[#This Row],[Mois]]&amp;Tableau1[[#This Row],[N° Facture]]&amp;Tableau1[[#This Row],[Référence]]=B13&amp;F13&amp;G13,N(S13),N(S13)+1))</f>
        <v>6</v>
      </c>
      <c r="T14" s="23" t="str">
        <f>Tableau1[[#This Row],[Code Jl]]&amp;TEXT(Tableau1[[#This Row],[Mois]],"00")&amp;TEXT(Tableau1[[#This Row],[Column1]],"000")</f>
        <v>BDA02006</v>
      </c>
    </row>
    <row r="15" spans="1:20" ht="17.25" x14ac:dyDescent="0.2">
      <c r="A15" s="13">
        <v>45371</v>
      </c>
      <c r="B15" s="14">
        <f>+IF(ISBLANK(Tableau1[[#This Row],[Date]]),"",MONTH(Tableau1[[#This Row],[Date]]))</f>
        <v>3</v>
      </c>
      <c r="C15" s="15" t="s">
        <v>18</v>
      </c>
      <c r="D15" s="15" t="str">
        <f ca="1">IF(Tableau1[[#This Row],[Code Jl]]="","",IFERROR(CONCATENATE(Tableau1[[#This Row],[Code Jl]],TEXT(Tableau1[[#This Row],[Date]],"mm"),IF(LEN(IF(Tableau1[[#This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Enreg]:[Libellé]],MATCH($G15,Tableau1[Référence],0),1)),""),"")))=1,"00"&amp;IF(Tableau1[[#This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Enreg]:[Libellé]],MATCH($G15,Tableau1[Référence],0),1)),""),"")))=2,"0"&amp;IF(Tableau1[[#This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Enreg]:[Libellé]],MATCH($G15,Tableau1[Référence],0),1)),""),"")),IF(LEN(IF(Tableau1[[#This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Enreg]:[Libellé]],MATCH($G15,Tableau1[Référence],0),1)),""),"")))&gt;2,""&amp;IF(Tableau1[[#This Row],[N° Facture]]&lt;&gt;"",IFERROR(IF(COUNTIF($F$2:$F15,$F15)=1,MAX($E$1:$E14)+1,INDEX(Tableau1[[N° Enreg]:[Libellé]],MATCH($F15,Tableau1[N° Facture],0),1)),""),IF(Tableau1[[#This Row],[Référence]]&lt;&gt;"",IFERROR(IF(COUNTIF($G$2:$G15,$G15)=1,MAX($E$1:$E14)+1,INDEX(Tableau1[[N° Enreg]:[Libellé]],MATCH($G15,Tableau1[Référence],0),1)),""),"")),"")))),""))</f>
        <v>BDA03012</v>
      </c>
      <c r="E15" s="26">
        <f ca="1">IF(Tableau1[[#This Row],[N° Facture]]&lt;&gt;"",IFERROR(IF(COUNTIFS(INDIRECT("$F$2:F"&amp;ROW()-1),$F15,INDIRECT("$B$2:b"&amp;ROW()-1),Tableau1[[#This Row],[Mois]])=0,COUNTIFS(INDIRECT("$B$2:b"&amp;ROW()-1),Tableau1[[#This Row],[Mois]])+1,INDEX(Tableau1[[N° Enreg]:[Libellé]],MATCH($F15,Tableau1[N° Facture],0),1)),""),IF(Tableau1[[#This Row],[Référence]]&lt;&gt;"",IFERROR(IF(COUNTIFS( INDIRECT("$G$2:g"&amp;ROW()-1),$G15,INDIRECT("$B$2:b"&amp;ROW()-1),Tableau1[[#This Row],[Mois]])=0,COUNTIFS( INDIRECT("$B$2:b"&amp;ROW()-1),Tableau1[[#This Row],[Mois]])+1,INDEX(Tableau1[[N° Enreg]:[Libellé]],MATCH($G15,Tableau1[Référence],0),1)),""),""))</f>
        <v>1</v>
      </c>
      <c r="F15" s="13"/>
      <c r="G15" s="15" t="s">
        <v>32</v>
      </c>
      <c r="H15" s="16">
        <v>401000</v>
      </c>
      <c r="I15" s="15">
        <v>401100</v>
      </c>
      <c r="J15" s="15" t="s">
        <v>33</v>
      </c>
      <c r="K15" s="15" t="str">
        <f>+IF(LEN(Tableau1[[#This Row],[Libellé]])&gt;35,"réduire de "&amp;LEN(Tableau1[[#This Row],[Libellé]])-29,"")</f>
        <v/>
      </c>
      <c r="L15" s="15"/>
      <c r="M15" s="18">
        <f>+IF(Tableau1[[#This Row],[Compte Tiers]]="","",Tableau1[[#This Row],[Date]]+Tableau1[[#This Row],[Délai]])</f>
        <v>45371</v>
      </c>
      <c r="N15" s="19">
        <v>3000000</v>
      </c>
      <c r="O15" s="19"/>
      <c r="P15" s="19">
        <f>+IF(AND(ISBLANK(Tableau1[[#This Row],[Débit]]),ISBLANK(Tableau1[[#This Row],[Crédit]])),"",SUBTOTAL(9,$N$2:N15)-SUBTOTAL(9,$O$2:O15))</f>
        <v>3000000</v>
      </c>
      <c r="Q15" s="19">
        <f>+IF(AND(ISBLANK(Tableau1[[#This Row],[Débit]]),ISBLANK(Tableau1[[#This Row],[Crédit]])),0,IF(OR(ISBLANK(Tableau1[[#This Row],[Débit]]),ISBLANK(Tableau1[[#This Row],[Crédit]])),SUMIF($H$2:H15,521101,$N$2:N15)-SUMIF($H$2:H15,521101,$O$2:O15),""))</f>
        <v>-12087167</v>
      </c>
      <c r="R15" s="15" t="s">
        <v>21</v>
      </c>
      <c r="S15" s="23">
        <f>IF(Tableau1[[#This Row],[Mois]]&lt;&gt;B14,1,IF(Tableau1[[#This Row],[Mois]]&amp;Tableau1[[#This Row],[N° Facture]]&amp;Tableau1[[#This Row],[Référence]]=B14&amp;F14&amp;G14,N(S14),N(S14)+1))</f>
        <v>1</v>
      </c>
      <c r="T15" s="23" t="str">
        <f>Tableau1[[#This Row],[Code Jl]]&amp;TEXT(Tableau1[[#This Row],[Mois]],"00")&amp;TEXT(Tableau1[[#This Row],[Column1]],"000")</f>
        <v>BDA03001</v>
      </c>
    </row>
    <row r="16" spans="1:20" ht="17.25" x14ac:dyDescent="0.2">
      <c r="A16" s="13">
        <v>45371</v>
      </c>
      <c r="B16" s="14">
        <f>+IF(ISBLANK(Tableau1[[#This Row],[Date]]),"",MONTH(Tableau1[[#This Row],[Date]]))</f>
        <v>3</v>
      </c>
      <c r="C16" s="15" t="s">
        <v>18</v>
      </c>
      <c r="D16" s="15" t="str">
        <f ca="1">IF(Tableau1[[#This Row],[Code Jl]]="","",IFERROR(CONCATENATE(Tableau1[[#This Row],[Code Jl]],TEXT(Tableau1[[#This Row],[Date]],"mm"),IF(LEN(IF(Tableau1[[#This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Enreg]:[Libellé]],MATCH($G16,Tableau1[Référence],0),1)),""),"")))=1,"00"&amp;IF(Tableau1[[#This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Enreg]:[Libellé]],MATCH($G16,Tableau1[Référence],0),1)),""),"")))=2,"0"&amp;IF(Tableau1[[#This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Enreg]:[Libellé]],MATCH($G16,Tableau1[Référence],0),1)),""),"")),IF(LEN(IF(Tableau1[[#This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Enreg]:[Libellé]],MATCH($G16,Tableau1[Référence],0),1)),""),"")))&gt;2,""&amp;IF(Tableau1[[#This Row],[N° Facture]]&lt;&gt;"",IFERROR(IF(COUNTIF($F$2:$F16,$F16)=1,MAX($E$1:$E15)+1,INDEX(Tableau1[[N° Enreg]:[Libellé]],MATCH($F16,Tableau1[N° Facture],0),1)),""),IF(Tableau1[[#This Row],[Référence]]&lt;&gt;"",IFERROR(IF(COUNTIF($G$2:$G16,$G16)=1,MAX($E$1:$E15)+1,INDEX(Tableau1[[N° Enreg]:[Libellé]],MATCH($G16,Tableau1[Référence],0),1)),""),"")),"")))),""))</f>
        <v>BDA03001</v>
      </c>
      <c r="E16" s="26">
        <f ca="1">IF(Tableau1[[#This Row],[N° Facture]]&lt;&gt;"",IFERROR(IF(COUNTIFS(INDIRECT("$F$2:F"&amp;ROW()-1),$F16,INDIRECT("$B$2:b"&amp;ROW()-1),Tableau1[[#This Row],[Mois]])=0,COUNTIFS(INDIRECT("$B$2:b"&amp;ROW()-1),Tableau1[[#This Row],[Mois]])+1,INDEX(Tableau1[[N° Enreg]:[Libellé]],MATCH($F16,Tableau1[N° Facture],0),1)),""),IF(Tableau1[[#This Row],[Référence]]&lt;&gt;"",IFERROR(IF(COUNTIFS( INDIRECT("$G$2:g"&amp;ROW()-1),$G16,INDIRECT("$B$2:b"&amp;ROW()-1),Tableau1[[#This Row],[Mois]])=0,COUNTIFS( INDIRECT("$B$2:b"&amp;ROW()-1),Tableau1[[#This Row],[Mois]])+1,INDEX(Tableau1[[N° Enreg]:[Libellé]],MATCH($G16,Tableau1[Référence],0),1)),""),""))</f>
        <v>1</v>
      </c>
      <c r="F16" s="13"/>
      <c r="G16" s="15" t="s">
        <v>32</v>
      </c>
      <c r="H16" s="16">
        <v>521101</v>
      </c>
      <c r="I16" s="15"/>
      <c r="J16" s="15" t="s">
        <v>33</v>
      </c>
      <c r="K16" s="15" t="str">
        <f>+IF(LEN(Tableau1[[#This Row],[Libellé]])&gt;35,"réduire de "&amp;LEN(Tableau1[[#This Row],[Libellé]])-29,"")</f>
        <v/>
      </c>
      <c r="L16" s="15"/>
      <c r="M16" s="18" t="str">
        <f>+IF(Tableau1[[#This Row],[Compte Tiers]]="","",Tableau1[[#This Row],[Date]]+Tableau1[[#This Row],[Délai]])</f>
        <v/>
      </c>
      <c r="N16" s="19"/>
      <c r="O16" s="19">
        <v>3000000</v>
      </c>
      <c r="P16" s="19">
        <f>+IF(AND(ISBLANK(Tableau1[[#This Row],[Débit]]),ISBLANK(Tableau1[[#This Row],[Crédit]])),"",SUBTOTAL(9,$N$2:N16)-SUBTOTAL(9,$O$2:O16))</f>
        <v>0</v>
      </c>
      <c r="Q16" s="19">
        <f>+IF(AND(ISBLANK(Tableau1[[#This Row],[Débit]]),ISBLANK(Tableau1[[#This Row],[Crédit]])),0,IF(OR(ISBLANK(Tableau1[[#This Row],[Débit]]),ISBLANK(Tableau1[[#This Row],[Crédit]])),SUMIF($H$2:H16,521101,$N$2:N16)-SUMIF($H$2:H16,521101,$O$2:O16),""))</f>
        <v>-15087167</v>
      </c>
      <c r="R16" s="15" t="s">
        <v>21</v>
      </c>
      <c r="S16" s="23">
        <f>IF(Tableau1[[#This Row],[Mois]]&lt;&gt;B15,1,IF(Tableau1[[#This Row],[Mois]]&amp;Tableau1[[#This Row],[N° Facture]]&amp;Tableau1[[#This Row],[Référence]]=B15&amp;F15&amp;G15,N(S15),N(S15)+1))</f>
        <v>1</v>
      </c>
      <c r="T16" s="23" t="str">
        <f>Tableau1[[#This Row],[Code Jl]]&amp;TEXT(Tableau1[[#This Row],[Mois]],"00")&amp;TEXT(Tableau1[[#This Row],[Column1]],"000")</f>
        <v>BDA03001</v>
      </c>
    </row>
    <row r="17" spans="1:20" ht="17.25" x14ac:dyDescent="0.2">
      <c r="A17" s="13">
        <v>45372</v>
      </c>
      <c r="B17" s="14">
        <f>+IF(ISBLANK(Tableau1[[#This Row],[Date]]),"",MONTH(Tableau1[[#This Row],[Date]]))</f>
        <v>3</v>
      </c>
      <c r="C17" s="15" t="s">
        <v>18</v>
      </c>
      <c r="D17" s="15" t="str">
        <f ca="1">IF(Tableau1[[#This Row],[Code Jl]]="","",IFERROR(CONCATENATE(Tableau1[[#This Row],[Code Jl]],TEXT(Tableau1[[#This Row],[Date]],"mm"),IF(LEN(IF(Tableau1[[#This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Enreg]:[Libellé]],MATCH($G17,Tableau1[Référence],0),1)),""),"")))=1,"00"&amp;IF(Tableau1[[#This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Enreg]:[Libellé]],MATCH($G17,Tableau1[Référence],0),1)),""),"")))=2,"0"&amp;IF(Tableau1[[#This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Enreg]:[Libellé]],MATCH($G17,Tableau1[Référence],0),1)),""),"")),IF(LEN(IF(Tableau1[[#This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Enreg]:[Libellé]],MATCH($G17,Tableau1[Référence],0),1)),""),"")))&gt;2,""&amp;IF(Tableau1[[#This Row],[N° Facture]]&lt;&gt;"",IFERROR(IF(COUNTIF($F$2:$F17,$F17)=1,MAX($E$1:$E16)+1,INDEX(Tableau1[[N° Enreg]:[Libellé]],MATCH($F17,Tableau1[N° Facture],0),1)),""),IF(Tableau1[[#This Row],[Référence]]&lt;&gt;"",IFERROR(IF(COUNTIF($G$2:$G17,$G17)=1,MAX($E$1:$E16)+1,INDEX(Tableau1[[N° Enreg]:[Libellé]],MATCH($G17,Tableau1[Référence],0),1)),""),"")),"")))),""))</f>
        <v>BDA03012</v>
      </c>
      <c r="E17" s="26">
        <f ca="1">IF(Tableau1[[#This Row],[N° Facture]]&lt;&gt;"",IFERROR(IF(COUNTIFS(INDIRECT("$F$2:F"&amp;ROW()-1),$F17,INDIRECT("$B$2:b"&amp;ROW()-1),Tableau1[[#This Row],[Mois]])=0,COUNTIFS(INDIRECT("$B$2:b"&amp;ROW()-1),Tableau1[[#This Row],[Mois]])+1,INDEX(Tableau1[[N° Enreg]:[Libellé]],MATCH($F17,Tableau1[N° Facture],0),1)),""),IF(Tableau1[[#This Row],[Référence]]&lt;&gt;"",IFERROR(IF(COUNTIFS( INDIRECT("$G$2:g"&amp;ROW()-1),$G17,INDIRECT("$B$2:b"&amp;ROW()-1),Tableau1[[#This Row],[Mois]])=0,COUNTIFS( INDIRECT("$B$2:b"&amp;ROW()-1),Tableau1[[#This Row],[Mois]])+1,INDEX(Tableau1[[N° Enreg]:[Libellé]],MATCH($G17,Tableau1[Référence],0),1)),""),""))</f>
        <v>3</v>
      </c>
      <c r="F17" s="13"/>
      <c r="G17" s="15" t="s">
        <v>34</v>
      </c>
      <c r="H17" s="16">
        <v>401000</v>
      </c>
      <c r="I17" s="15">
        <v>401100</v>
      </c>
      <c r="J17" s="15" t="s">
        <v>35</v>
      </c>
      <c r="K17" s="15" t="str">
        <f>+IF(LEN(Tableau1[[#This Row],[Libellé]])&gt;35,"réduire de "&amp;LEN(Tableau1[[#This Row],[Libellé]])-29,"")</f>
        <v/>
      </c>
      <c r="L17" s="15"/>
      <c r="M17" s="18">
        <f>+IF(Tableau1[[#This Row],[Compte Tiers]]="","",Tableau1[[#This Row],[Date]]+Tableau1[[#This Row],[Délai]])</f>
        <v>45372</v>
      </c>
      <c r="N17" s="19">
        <v>1000000</v>
      </c>
      <c r="O17" s="19"/>
      <c r="P17" s="19">
        <f>+IF(AND(ISBLANK(Tableau1[[#This Row],[Débit]]),ISBLANK(Tableau1[[#This Row],[Crédit]])),"",SUBTOTAL(9,$N$2:N17)-SUBTOTAL(9,$O$2:O17))</f>
        <v>1000000</v>
      </c>
      <c r="Q17" s="19">
        <f>+IF(AND(ISBLANK(Tableau1[[#This Row],[Débit]]),ISBLANK(Tableau1[[#This Row],[Crédit]])),0,IF(OR(ISBLANK(Tableau1[[#This Row],[Débit]]),ISBLANK(Tableau1[[#This Row],[Crédit]])),SUMIF($H$2:H17,521101,$N$2:N17)-SUMIF($H$2:H17,521101,$O$2:O17),""))</f>
        <v>-15087167</v>
      </c>
      <c r="R17" s="15" t="s">
        <v>21</v>
      </c>
      <c r="S17" s="23">
        <f>IF(Tableau1[[#This Row],[Mois]]&lt;&gt;B16,1,IF(Tableau1[[#This Row],[Mois]]&amp;Tableau1[[#This Row],[N° Facture]]&amp;Tableau1[[#This Row],[Référence]]=B16&amp;F16&amp;G16,N(S16),N(S16)+1))</f>
        <v>2</v>
      </c>
      <c r="T17" s="23" t="str">
        <f>Tableau1[[#This Row],[Code Jl]]&amp;TEXT(Tableau1[[#This Row],[Mois]],"00")&amp;TEXT(Tableau1[[#This Row],[Column1]],"000")</f>
        <v>BDA03002</v>
      </c>
    </row>
    <row r="18" spans="1:20" ht="17.25" x14ac:dyDescent="0.2">
      <c r="A18" s="13">
        <v>45372</v>
      </c>
      <c r="B18" s="14">
        <f>+IF(ISBLANK(Tableau1[[#This Row],[Date]]),"",MONTH(Tableau1[[#This Row],[Date]]))</f>
        <v>3</v>
      </c>
      <c r="C18" s="15" t="s">
        <v>18</v>
      </c>
      <c r="D18" s="15" t="str">
        <f ca="1">IF(Tableau1[[#This Row],[Code Jl]]="","",IFERROR(CONCATENATE(Tableau1[[#This Row],[Code Jl]],TEXT(Tableau1[[#This Row],[Date]],"mm"),IF(LEN(IF(Tableau1[[#This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Enreg]:[Libellé]],MATCH($G18,Tableau1[Référence],0),1)),""),"")))=1,"00"&amp;IF(Tableau1[[#This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Enreg]:[Libellé]],MATCH($G18,Tableau1[Référence],0),1)),""),"")))=2,"0"&amp;IF(Tableau1[[#This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Enreg]:[Libellé]],MATCH($G18,Tableau1[Référence],0),1)),""),"")),IF(LEN(IF(Tableau1[[#This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Enreg]:[Libellé]],MATCH($G18,Tableau1[Référence],0),1)),""),"")))&gt;2,""&amp;IF(Tableau1[[#This Row],[N° Facture]]&lt;&gt;"",IFERROR(IF(COUNTIF($F$2:$F18,$F18)=1,MAX($E$1:$E17)+1,INDEX(Tableau1[[N° Enreg]:[Libellé]],MATCH($F18,Tableau1[N° Facture],0),1)),""),IF(Tableau1[[#This Row],[Référence]]&lt;&gt;"",IFERROR(IF(COUNTIF($G$2:$G18,$G18)=1,MAX($E$1:$E17)+1,INDEX(Tableau1[[N° Enreg]:[Libellé]],MATCH($G18,Tableau1[Référence],0),1)),""),"")),"")))),""))</f>
        <v>BDA03003</v>
      </c>
      <c r="E18" s="26">
        <f ca="1">IF(Tableau1[[#This Row],[N° Facture]]&lt;&gt;"",IFERROR(IF(COUNTIFS(INDIRECT("$F$2:F"&amp;ROW()-1),$F18,INDIRECT("$B$2:b"&amp;ROW()-1),Tableau1[[#This Row],[Mois]])=0,COUNTIFS(INDIRECT("$B$2:b"&amp;ROW()-1),Tableau1[[#This Row],[Mois]])+1,INDEX(Tableau1[[N° Enreg]:[Libellé]],MATCH($F18,Tableau1[N° Facture],0),1)),""),IF(Tableau1[[#This Row],[Référence]]&lt;&gt;"",IFERROR(IF(COUNTIFS( INDIRECT("$G$2:g"&amp;ROW()-1),$G18,INDIRECT("$B$2:b"&amp;ROW()-1),Tableau1[[#This Row],[Mois]])=0,COUNTIFS( INDIRECT("$B$2:b"&amp;ROW()-1),Tableau1[[#This Row],[Mois]])+1,INDEX(Tableau1[[N° Enreg]:[Libellé]],MATCH($G18,Tableau1[Référence],0),1)),""),""))</f>
        <v>3</v>
      </c>
      <c r="F18" s="13"/>
      <c r="G18" s="15" t="s">
        <v>34</v>
      </c>
      <c r="H18" s="16">
        <v>521101</v>
      </c>
      <c r="I18" s="15"/>
      <c r="J18" s="15" t="s">
        <v>35</v>
      </c>
      <c r="K18" s="15" t="str">
        <f>+IF(LEN(Tableau1[[#This Row],[Libellé]])&gt;35,"réduire de "&amp;LEN(Tableau1[[#This Row],[Libellé]])-29,"")</f>
        <v/>
      </c>
      <c r="L18" s="15"/>
      <c r="M18" s="18" t="str">
        <f>+IF(Tableau1[[#This Row],[Compte Tiers]]="","",Tableau1[[#This Row],[Date]]+Tableau1[[#This Row],[Délai]])</f>
        <v/>
      </c>
      <c r="N18" s="19"/>
      <c r="O18" s="19">
        <v>1000000</v>
      </c>
      <c r="P18" s="19">
        <f>+IF(AND(ISBLANK(Tableau1[[#This Row],[Débit]]),ISBLANK(Tableau1[[#This Row],[Crédit]])),"",SUBTOTAL(9,$N$2:N18)-SUBTOTAL(9,$O$2:O18))</f>
        <v>0</v>
      </c>
      <c r="Q18" s="19">
        <f>+IF(AND(ISBLANK(Tableau1[[#This Row],[Débit]]),ISBLANK(Tableau1[[#This Row],[Crédit]])),0,IF(OR(ISBLANK(Tableau1[[#This Row],[Débit]]),ISBLANK(Tableau1[[#This Row],[Crédit]])),SUMIF($H$2:H18,521101,$N$2:N18)-SUMIF($H$2:H18,521101,$O$2:O18),""))</f>
        <v>-16087167</v>
      </c>
      <c r="R18" s="15" t="s">
        <v>21</v>
      </c>
      <c r="S18" s="23">
        <f>IF(Tableau1[[#This Row],[Mois]]&lt;&gt;B17,1,IF(Tableau1[[#This Row],[Mois]]&amp;Tableau1[[#This Row],[N° Facture]]&amp;Tableau1[[#This Row],[Référence]]=B17&amp;F17&amp;G17,N(S17),N(S17)+1))</f>
        <v>2</v>
      </c>
      <c r="T18" s="23" t="str">
        <f>Tableau1[[#This Row],[Code Jl]]&amp;TEXT(Tableau1[[#This Row],[Mois]],"00")&amp;TEXT(Tableau1[[#This Row],[Column1]],"000")</f>
        <v>BDA03002</v>
      </c>
    </row>
    <row r="19" spans="1:20" ht="17.25" x14ac:dyDescent="0.2">
      <c r="A19" s="13">
        <v>45373</v>
      </c>
      <c r="B19" s="14">
        <f>+IF(ISBLANK(Tableau1[[#This Row],[Date]]),"",MONTH(Tableau1[[#This Row],[Date]]))</f>
        <v>3</v>
      </c>
      <c r="C19" s="15" t="s">
        <v>18</v>
      </c>
      <c r="D19" s="15" t="str">
        <f ca="1">IF(Tableau1[[#This Row],[Code Jl]]="","",IFERROR(CONCATENATE(Tableau1[[#This Row],[Code Jl]],TEXT(Tableau1[[#This Row],[Date]],"mm"),IF(LEN(IF(Tableau1[[#This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Enreg]:[Libellé]],MATCH($G19,Tableau1[Référence],0),1)),""),"")))=1,"00"&amp;IF(Tableau1[[#This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Enreg]:[Libellé]],MATCH($G19,Tableau1[Référence],0),1)),""),"")))=2,"0"&amp;IF(Tableau1[[#This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Enreg]:[Libellé]],MATCH($G19,Tableau1[Référence],0),1)),""),"")),IF(LEN(IF(Tableau1[[#This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Enreg]:[Libellé]],MATCH($G19,Tableau1[Référence],0),1)),""),"")))&gt;2,""&amp;IF(Tableau1[[#This Row],[N° Facture]]&lt;&gt;"",IFERROR(IF(COUNTIF($F$2:$F19,$F19)=1,MAX($E$1:$E18)+1,INDEX(Tableau1[[N° Enreg]:[Libellé]],MATCH($F19,Tableau1[N° Facture],0),1)),""),IF(Tableau1[[#This Row],[Référence]]&lt;&gt;"",IFERROR(IF(COUNTIF($G$2:$G19,$G19)=1,MAX($E$1:$E18)+1,INDEX(Tableau1[[N° Enreg]:[Libellé]],MATCH($G19,Tableau1[Référence],0),1)),""),"")),"")))),""))</f>
        <v>BDA03012</v>
      </c>
      <c r="E19" s="26">
        <f ca="1">IF(Tableau1[[#This Row],[N° Facture]]&lt;&gt;"",IFERROR(IF(COUNTIFS(INDIRECT("$F$2:F"&amp;ROW()-1),$F19,INDIRECT("$B$2:b"&amp;ROW()-1),Tableau1[[#This Row],[Mois]])=0,COUNTIFS(INDIRECT("$B$2:b"&amp;ROW()-1),Tableau1[[#This Row],[Mois]])+1,INDEX(Tableau1[[N° Enreg]:[Libellé]],MATCH($F19,Tableau1[N° Facture],0),1)),""),IF(Tableau1[[#This Row],[Référence]]&lt;&gt;"",IFERROR(IF(COUNTIFS( INDIRECT("$G$2:g"&amp;ROW()-1),$G19,INDIRECT("$B$2:b"&amp;ROW()-1),Tableau1[[#This Row],[Mois]])=0,COUNTIFS( INDIRECT("$B$2:b"&amp;ROW()-1),Tableau1[[#This Row],[Mois]])+1,INDEX(Tableau1[[N° Enreg]:[Libellé]],MATCH($G19,Tableau1[Référence],0),1)),""),""))</f>
        <v>5</v>
      </c>
      <c r="F19" s="13"/>
      <c r="G19" s="15" t="s">
        <v>36</v>
      </c>
      <c r="H19" s="16">
        <v>471100</v>
      </c>
      <c r="I19" s="15"/>
      <c r="J19" s="15" t="s">
        <v>37</v>
      </c>
      <c r="K19" s="15" t="str">
        <f>+IF(LEN(Tableau1[[#This Row],[Libellé]])&gt;35,"réduire de "&amp;LEN(Tableau1[[#This Row],[Libellé]])-29,"")</f>
        <v>réduire de 9</v>
      </c>
      <c r="L19" s="15"/>
      <c r="M19" s="18" t="str">
        <f>+IF(Tableau1[[#This Row],[Compte Tiers]]="","",Tableau1[[#This Row],[Date]]+Tableau1[[#This Row],[Délai]])</f>
        <v/>
      </c>
      <c r="N19" s="19">
        <v>500000</v>
      </c>
      <c r="O19" s="19"/>
      <c r="P19" s="19">
        <f>+IF(AND(ISBLANK(Tableau1[[#This Row],[Débit]]),ISBLANK(Tableau1[[#This Row],[Crédit]])),"",SUBTOTAL(9,$N$2:N19)-SUBTOTAL(9,$O$2:O19))</f>
        <v>500000</v>
      </c>
      <c r="Q19" s="19">
        <f>+IF(AND(ISBLANK(Tableau1[[#This Row],[Débit]]),ISBLANK(Tableau1[[#This Row],[Crédit]])),0,IF(OR(ISBLANK(Tableau1[[#This Row],[Débit]]),ISBLANK(Tableau1[[#This Row],[Crédit]])),SUMIF($H$2:H19,521101,$N$2:N19)-SUMIF($H$2:H19,521101,$O$2:O19),""))</f>
        <v>-16087167</v>
      </c>
      <c r="R19" s="15" t="s">
        <v>21</v>
      </c>
      <c r="S19" s="23">
        <f>IF(Tableau1[[#This Row],[Mois]]&lt;&gt;B18,1,IF(Tableau1[[#This Row],[Mois]]&amp;Tableau1[[#This Row],[N° Facture]]&amp;Tableau1[[#This Row],[Référence]]=B18&amp;F18&amp;G18,N(S18),N(S18)+1))</f>
        <v>3</v>
      </c>
      <c r="T19" s="23" t="str">
        <f>Tableau1[[#This Row],[Code Jl]]&amp;TEXT(Tableau1[[#This Row],[Mois]],"00")&amp;TEXT(Tableau1[[#This Row],[Column1]],"000")</f>
        <v>BDA03003</v>
      </c>
    </row>
    <row r="20" spans="1:20" ht="17.25" x14ac:dyDescent="0.2">
      <c r="A20" s="13">
        <v>45373</v>
      </c>
      <c r="B20" s="14">
        <f>+IF(ISBLANK(Tableau1[[#This Row],[Date]]),"",MONTH(Tableau1[[#This Row],[Date]]))</f>
        <v>3</v>
      </c>
      <c r="C20" s="15" t="s">
        <v>18</v>
      </c>
      <c r="D20" s="15" t="str">
        <f ca="1">IF(Tableau1[[#This Row],[Code Jl]]="","",IFERROR(CONCATENATE(Tableau1[[#This Row],[Code Jl]],TEXT(Tableau1[[#This Row],[Date]],"mm"),IF(LEN(IF(Tableau1[[#This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Enreg]:[Libellé]],MATCH($G20,Tableau1[Référence],0),1)),""),"")))=1,"00"&amp;IF(Tableau1[[#This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Enreg]:[Libellé]],MATCH($G20,Tableau1[Référence],0),1)),""),"")))=2,"0"&amp;IF(Tableau1[[#This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Enreg]:[Libellé]],MATCH($G20,Tableau1[Référence],0),1)),""),"")),IF(LEN(IF(Tableau1[[#This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Enreg]:[Libellé]],MATCH($G20,Tableau1[Référence],0),1)),""),"")))&gt;2,""&amp;IF(Tableau1[[#This Row],[N° Facture]]&lt;&gt;"",IFERROR(IF(COUNTIF($F$2:$F20,$F20)=1,MAX($E$1:$E19)+1,INDEX(Tableau1[[N° Enreg]:[Libellé]],MATCH($F20,Tableau1[N° Facture],0),1)),""),IF(Tableau1[[#This Row],[Référence]]&lt;&gt;"",IFERROR(IF(COUNTIF($G$2:$G20,$G20)=1,MAX($E$1:$E19)+1,INDEX(Tableau1[[N° Enreg]:[Libellé]],MATCH($G20,Tableau1[Référence],0),1)),""),"")),"")))),""))</f>
        <v>BDA03005</v>
      </c>
      <c r="E20" s="26">
        <f ca="1">IF(Tableau1[[#This Row],[N° Facture]]&lt;&gt;"",IFERROR(IF(COUNTIFS(INDIRECT("$F$2:F"&amp;ROW()-1),$F20,INDIRECT("$B$2:b"&amp;ROW()-1),Tableau1[[#This Row],[Mois]])=0,COUNTIFS(INDIRECT("$B$2:b"&amp;ROW()-1),Tableau1[[#This Row],[Mois]])+1,INDEX(Tableau1[[N° Enreg]:[Libellé]],MATCH($F20,Tableau1[N° Facture],0),1)),""),IF(Tableau1[[#This Row],[Référence]]&lt;&gt;"",IFERROR(IF(COUNTIFS( INDIRECT("$G$2:g"&amp;ROW()-1),$G20,INDIRECT("$B$2:b"&amp;ROW()-1),Tableau1[[#This Row],[Mois]])=0,COUNTIFS( INDIRECT("$B$2:b"&amp;ROW()-1),Tableau1[[#This Row],[Mois]])+1,INDEX(Tableau1[[N° Enreg]:[Libellé]],MATCH($G20,Tableau1[Référence],0),1)),""),""))</f>
        <v>5</v>
      </c>
      <c r="F20" s="13"/>
      <c r="G20" s="15" t="s">
        <v>36</v>
      </c>
      <c r="H20" s="16">
        <v>521101</v>
      </c>
      <c r="I20" s="15"/>
      <c r="J20" s="15" t="s">
        <v>37</v>
      </c>
      <c r="K20" s="15" t="str">
        <f>+IF(LEN(Tableau1[[#This Row],[Libellé]])&gt;35,"réduire de "&amp;LEN(Tableau1[[#This Row],[Libellé]])-29,"")</f>
        <v>réduire de 9</v>
      </c>
      <c r="L20" s="15"/>
      <c r="M20" s="18" t="str">
        <f>+IF(Tableau1[[#This Row],[Compte Tiers]]="","",Tableau1[[#This Row],[Date]]+Tableau1[[#This Row],[Délai]])</f>
        <v/>
      </c>
      <c r="N20" s="19"/>
      <c r="O20" s="19">
        <v>500000</v>
      </c>
      <c r="P20" s="19">
        <f>+IF(AND(ISBLANK(Tableau1[[#This Row],[Débit]]),ISBLANK(Tableau1[[#This Row],[Crédit]])),"",SUBTOTAL(9,$N$2:N20)-SUBTOTAL(9,$O$2:O20))</f>
        <v>0</v>
      </c>
      <c r="Q20" s="19">
        <f>+IF(AND(ISBLANK(Tableau1[[#This Row],[Débit]]),ISBLANK(Tableau1[[#This Row],[Crédit]])),0,IF(OR(ISBLANK(Tableau1[[#This Row],[Débit]]),ISBLANK(Tableau1[[#This Row],[Crédit]])),SUMIF($H$2:H20,521101,$N$2:N20)-SUMIF($H$2:H20,521101,$O$2:O20),""))</f>
        <v>-16587167</v>
      </c>
      <c r="R20" s="15" t="s">
        <v>21</v>
      </c>
      <c r="S20" s="23">
        <f>IF(Tableau1[[#This Row],[Mois]]&lt;&gt;B19,1,IF(Tableau1[[#This Row],[Mois]]&amp;Tableau1[[#This Row],[N° Facture]]&amp;Tableau1[[#This Row],[Référence]]=B19&amp;F19&amp;G19,N(S19),N(S19)+1))</f>
        <v>3</v>
      </c>
      <c r="T20" s="23" t="str">
        <f>Tableau1[[#This Row],[Code Jl]]&amp;TEXT(Tableau1[[#This Row],[Mois]],"00")&amp;TEXT(Tableau1[[#This Row],[Column1]],"000")</f>
        <v>BDA03003</v>
      </c>
    </row>
    <row r="21" spans="1:20" ht="17.25" x14ac:dyDescent="0.2">
      <c r="A21" s="13">
        <v>45374</v>
      </c>
      <c r="B21" s="14">
        <f>+IF(ISBLANK(Tableau1[[#This Row],[Date]]),"",MONTH(Tableau1[[#This Row],[Date]]))</f>
        <v>3</v>
      </c>
      <c r="C21" s="15" t="s">
        <v>18</v>
      </c>
      <c r="D21" s="15" t="str">
        <f ca="1">IF(Tableau1[[#This Row],[Code Jl]]="","",IFERROR(CONCATENATE(Tableau1[[#This Row],[Code Jl]],TEXT(Tableau1[[#This Row],[Date]],"mm"),IF(LEN(IF(Tableau1[[#This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Enreg]:[Libellé]],MATCH($G21,Tableau1[Référence],0),1)),""),"")))=1,"00"&amp;IF(Tableau1[[#This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Enreg]:[Libellé]],MATCH($G21,Tableau1[Référence],0),1)),""),"")))=2,"0"&amp;IF(Tableau1[[#This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Enreg]:[Libellé]],MATCH($G21,Tableau1[Référence],0),1)),""),"")),IF(LEN(IF(Tableau1[[#This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Enreg]:[Libellé]],MATCH($G21,Tableau1[Référence],0),1)),""),"")))&gt;2,""&amp;IF(Tableau1[[#This Row],[N° Facture]]&lt;&gt;"",IFERROR(IF(COUNTIF($F$2:$F21,$F21)=1,MAX($E$1:$E20)+1,INDEX(Tableau1[[N° Enreg]:[Libellé]],MATCH($F21,Tableau1[N° Facture],0),1)),""),IF(Tableau1[[#This Row],[Référence]]&lt;&gt;"",IFERROR(IF(COUNTIF($G$2:$G21,$G21)=1,MAX($E$1:$E20)+1,INDEX(Tableau1[[N° Enreg]:[Libellé]],MATCH($G21,Tableau1[Référence],0),1)),""),"")),"")))),""))</f>
        <v>BDA03012</v>
      </c>
      <c r="E21" s="26">
        <f ca="1">IF(Tableau1[[#This Row],[N° Facture]]&lt;&gt;"",IFERROR(IF(COUNTIFS(INDIRECT("$F$2:F"&amp;ROW()-1),$F21,INDIRECT("$B$2:b"&amp;ROW()-1),Tableau1[[#This Row],[Mois]])=0,COUNTIFS(INDIRECT("$B$2:b"&amp;ROW()-1),Tableau1[[#This Row],[Mois]])+1,INDEX(Tableau1[[N° Enreg]:[Libellé]],MATCH($F21,Tableau1[N° Facture],0),1)),""),IF(Tableau1[[#This Row],[Référence]]&lt;&gt;"",IFERROR(IF(COUNTIFS( INDIRECT("$G$2:g"&amp;ROW()-1),$G21,INDIRECT("$B$2:b"&amp;ROW()-1),Tableau1[[#This Row],[Mois]])=0,COUNTIFS( INDIRECT("$B$2:b"&amp;ROW()-1),Tableau1[[#This Row],[Mois]])+1,INDEX(Tableau1[[N° Enreg]:[Libellé]],MATCH($G21,Tableau1[Référence],0),1)),""),""))</f>
        <v>7</v>
      </c>
      <c r="F21" s="13"/>
      <c r="G21" s="15" t="s">
        <v>38</v>
      </c>
      <c r="H21" s="16">
        <v>585000</v>
      </c>
      <c r="I21" s="15"/>
      <c r="J21" s="15" t="s">
        <v>39</v>
      </c>
      <c r="K21" s="15" t="str">
        <f>+IF(LEN(Tableau1[[#This Row],[Libellé]])&gt;35,"réduire de "&amp;LEN(Tableau1[[#This Row],[Libellé]])-29,"")</f>
        <v/>
      </c>
      <c r="L21" s="15"/>
      <c r="M21" s="18" t="str">
        <f>+IF(Tableau1[[#This Row],[Compte Tiers]]="","",Tableau1[[#This Row],[Date]]+Tableau1[[#This Row],[Délai]])</f>
        <v/>
      </c>
      <c r="N21" s="19">
        <v>1500000</v>
      </c>
      <c r="O21" s="19"/>
      <c r="P21" s="19">
        <f>+IF(AND(ISBLANK(Tableau1[[#This Row],[Débit]]),ISBLANK(Tableau1[[#This Row],[Crédit]])),"",SUBTOTAL(9,$N$2:N21)-SUBTOTAL(9,$O$2:O21))</f>
        <v>1500000</v>
      </c>
      <c r="Q21" s="19">
        <f>+IF(AND(ISBLANK(Tableau1[[#This Row],[Débit]]),ISBLANK(Tableau1[[#This Row],[Crédit]])),0,IF(OR(ISBLANK(Tableau1[[#This Row],[Débit]]),ISBLANK(Tableau1[[#This Row],[Crédit]])),SUMIF($H$2:H21,521101,$N$2:N21)-SUMIF($H$2:H21,521101,$O$2:O21),""))</f>
        <v>-16587167</v>
      </c>
      <c r="R21" s="15" t="s">
        <v>21</v>
      </c>
      <c r="S21" s="23">
        <f>IF(Tableau1[[#This Row],[Mois]]&lt;&gt;B20,1,IF(Tableau1[[#This Row],[Mois]]&amp;Tableau1[[#This Row],[N° Facture]]&amp;Tableau1[[#This Row],[Référence]]=B20&amp;F20&amp;G20,N(S20),N(S20)+1))</f>
        <v>4</v>
      </c>
      <c r="T21" s="23" t="str">
        <f>Tableau1[[#This Row],[Code Jl]]&amp;TEXT(Tableau1[[#This Row],[Mois]],"00")&amp;TEXT(Tableau1[[#This Row],[Column1]],"000")</f>
        <v>BDA03004</v>
      </c>
    </row>
    <row r="22" spans="1:20" ht="17.25" x14ac:dyDescent="0.2">
      <c r="A22" s="13">
        <v>45374</v>
      </c>
      <c r="B22" s="14">
        <f>+IF(ISBLANK(Tableau1[[#This Row],[Date]]),"",MONTH(Tableau1[[#This Row],[Date]]))</f>
        <v>3</v>
      </c>
      <c r="C22" s="15" t="s">
        <v>18</v>
      </c>
      <c r="D22" s="15" t="str">
        <f ca="1">IF(Tableau1[[#This Row],[Code Jl]]="","",IFERROR(CONCATENATE(Tableau1[[#This Row],[Code Jl]],TEXT(Tableau1[[#This Row],[Date]],"mm"),IF(LEN(IF(Tableau1[[#This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Enreg]:[Libellé]],MATCH($G22,Tableau1[Référence],0),1)),""),"")))=1,"00"&amp;IF(Tableau1[[#This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Enreg]:[Libellé]],MATCH($G22,Tableau1[Référence],0),1)),""),"")))=2,"0"&amp;IF(Tableau1[[#This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Enreg]:[Libellé]],MATCH($G22,Tableau1[Référence],0),1)),""),"")),IF(LEN(IF(Tableau1[[#This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Enreg]:[Libellé]],MATCH($G22,Tableau1[Référence],0),1)),""),"")))&gt;2,""&amp;IF(Tableau1[[#This Row],[N° Facture]]&lt;&gt;"",IFERROR(IF(COUNTIF($F$2:$F22,$F22)=1,MAX($E$1:$E21)+1,INDEX(Tableau1[[N° Enreg]:[Libellé]],MATCH($F22,Tableau1[N° Facture],0),1)),""),IF(Tableau1[[#This Row],[Référence]]&lt;&gt;"",IFERROR(IF(COUNTIF($G$2:$G22,$G22)=1,MAX($E$1:$E21)+1,INDEX(Tableau1[[N° Enreg]:[Libellé]],MATCH($G22,Tableau1[Référence],0),1)),""),"")),"")))),""))</f>
        <v>BDA03007</v>
      </c>
      <c r="E22" s="26">
        <f ca="1">IF(Tableau1[[#This Row],[N° Facture]]&lt;&gt;"",IFERROR(IF(COUNTIFS(INDIRECT("$F$2:F"&amp;ROW()-1),$F22,INDIRECT("$B$2:b"&amp;ROW()-1),Tableau1[[#This Row],[Mois]])=0,COUNTIFS(INDIRECT("$B$2:b"&amp;ROW()-1),Tableau1[[#This Row],[Mois]])+1,INDEX(Tableau1[[N° Enreg]:[Libellé]],MATCH($F22,Tableau1[N° Facture],0),1)),""),IF(Tableau1[[#This Row],[Référence]]&lt;&gt;"",IFERROR(IF(COUNTIFS( INDIRECT("$G$2:g"&amp;ROW()-1),$G22,INDIRECT("$B$2:b"&amp;ROW()-1),Tableau1[[#This Row],[Mois]])=0,COUNTIFS( INDIRECT("$B$2:b"&amp;ROW()-1),Tableau1[[#This Row],[Mois]])+1,INDEX(Tableau1[[N° Enreg]:[Libellé]],MATCH($G22,Tableau1[Référence],0),1)),""),""))</f>
        <v>7</v>
      </c>
      <c r="F22" s="13"/>
      <c r="G22" s="15" t="s">
        <v>38</v>
      </c>
      <c r="H22" s="16">
        <v>521101</v>
      </c>
      <c r="I22" s="15"/>
      <c r="J22" s="15" t="s">
        <v>39</v>
      </c>
      <c r="K22" s="15" t="str">
        <f>+IF(LEN(Tableau1[[#This Row],[Libellé]])&gt;35,"réduire de "&amp;LEN(Tableau1[[#This Row],[Libellé]])-29,"")</f>
        <v/>
      </c>
      <c r="L22" s="15"/>
      <c r="M22" s="18" t="str">
        <f>+IF(Tableau1[[#This Row],[Compte Tiers]]="","",Tableau1[[#This Row],[Date]]+Tableau1[[#This Row],[Délai]])</f>
        <v/>
      </c>
      <c r="N22" s="19"/>
      <c r="O22" s="19">
        <v>1500000</v>
      </c>
      <c r="P22" s="19">
        <f>+IF(AND(ISBLANK(Tableau1[[#This Row],[Débit]]),ISBLANK(Tableau1[[#This Row],[Crédit]])),"",SUBTOTAL(9,$N$2:N22)-SUBTOTAL(9,$O$2:O22))</f>
        <v>0</v>
      </c>
      <c r="Q22" s="19">
        <f>+IF(AND(ISBLANK(Tableau1[[#This Row],[Débit]]),ISBLANK(Tableau1[[#This Row],[Crédit]])),0,IF(OR(ISBLANK(Tableau1[[#This Row],[Débit]]),ISBLANK(Tableau1[[#This Row],[Crédit]])),SUMIF($H$2:H22,521101,$N$2:N22)-SUMIF($H$2:H22,521101,$O$2:O22),""))</f>
        <v>-18087167</v>
      </c>
      <c r="R22" s="15" t="s">
        <v>21</v>
      </c>
      <c r="S22" s="23">
        <f>IF(Tableau1[[#This Row],[Mois]]&lt;&gt;B21,1,IF(Tableau1[[#This Row],[Mois]]&amp;Tableau1[[#This Row],[N° Facture]]&amp;Tableau1[[#This Row],[Référence]]=B21&amp;F21&amp;G21,N(S21),N(S21)+1))</f>
        <v>4</v>
      </c>
      <c r="T22" s="23" t="str">
        <f>Tableau1[[#This Row],[Code Jl]]&amp;TEXT(Tableau1[[#This Row],[Mois]],"00")&amp;TEXT(Tableau1[[#This Row],[Column1]],"000")</f>
        <v>BDA03004</v>
      </c>
    </row>
    <row r="23" spans="1:20" ht="17.25" x14ac:dyDescent="0.2">
      <c r="A23" s="13">
        <v>45374</v>
      </c>
      <c r="B23" s="14">
        <f>+IF(ISBLANK(Tableau1[[#This Row],[Date]]),"",MONTH(Tableau1[[#This Row],[Date]]))</f>
        <v>3</v>
      </c>
      <c r="C23" s="15" t="s">
        <v>18</v>
      </c>
      <c r="D23" s="15" t="str">
        <f ca="1">IF(Tableau1[[#This Row],[Code Jl]]="","",IFERROR(CONCATENATE(Tableau1[[#This Row],[Code Jl]],TEXT(Tableau1[[#This Row],[Date]],"mm"),IF(LEN(IF(Tableau1[[#This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Enreg]:[Libellé]],MATCH($G23,Tableau1[Référence],0),1)),""),"")))=1,"00"&amp;IF(Tableau1[[#This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Enreg]:[Libellé]],MATCH($G23,Tableau1[Référence],0),1)),""),"")))=2,"0"&amp;IF(Tableau1[[#This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Enreg]:[Libellé]],MATCH($G23,Tableau1[Référence],0),1)),""),"")),IF(LEN(IF(Tableau1[[#This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Enreg]:[Libellé]],MATCH($G23,Tableau1[Référence],0),1)),""),"")))&gt;2,""&amp;IF(Tableau1[[#This Row],[N° Facture]]&lt;&gt;"",IFERROR(IF(COUNTIF($F$2:$F23,$F23)=1,MAX($E$1:$E22)+1,INDEX(Tableau1[[N° Enreg]:[Libellé]],MATCH($F23,Tableau1[N° Facture],0),1)),""),IF(Tableau1[[#This Row],[Référence]]&lt;&gt;"",IFERROR(IF(COUNTIF($G$2:$G23,$G23)=1,MAX($E$1:$E22)+1,INDEX(Tableau1[[N° Enreg]:[Libellé]],MATCH($G23,Tableau1[Référence],0),1)),""),"")),"")))),""))</f>
        <v>BDA03012</v>
      </c>
      <c r="E23" s="26">
        <f ca="1">IF(Tableau1[[#This Row],[N° Facture]]&lt;&gt;"",IFERROR(IF(COUNTIFS(INDIRECT("$F$2:F"&amp;ROW()-1),$F23,INDIRECT("$B$2:b"&amp;ROW()-1),Tableau1[[#This Row],[Mois]])=0,COUNTIFS(INDIRECT("$B$2:b"&amp;ROW()-1),Tableau1[[#This Row],[Mois]])+1,INDEX(Tableau1[[N° Enreg]:[Libellé]],MATCH($F23,Tableau1[N° Facture],0),1)),""),IF(Tableau1[[#This Row],[Référence]]&lt;&gt;"",IFERROR(IF(COUNTIFS( INDIRECT("$G$2:g"&amp;ROW()-1),$G23,INDIRECT("$B$2:b"&amp;ROW()-1),Tableau1[[#This Row],[Mois]])=0,COUNTIFS( INDIRECT("$B$2:b"&amp;ROW()-1),Tableau1[[#This Row],[Mois]])+1,INDEX(Tableau1[[N° Enreg]:[Libellé]],MATCH($G23,Tableau1[Référence],0),1)),""),""))</f>
        <v>9</v>
      </c>
      <c r="F23" s="13"/>
      <c r="G23" s="15" t="s">
        <v>40</v>
      </c>
      <c r="H23" s="16">
        <v>471100</v>
      </c>
      <c r="I23" s="15"/>
      <c r="J23" s="15" t="s">
        <v>41</v>
      </c>
      <c r="K23" s="15" t="str">
        <f>+IF(LEN(Tableau1[[#This Row],[Libellé]])&gt;35,"réduire de "&amp;LEN(Tableau1[[#This Row],[Libellé]])-29,"")</f>
        <v/>
      </c>
      <c r="L23" s="15"/>
      <c r="M23" s="18" t="str">
        <f>+IF(Tableau1[[#This Row],[Compte Tiers]]="","",Tableau1[[#This Row],[Date]]+Tableau1[[#This Row],[Délai]])</f>
        <v/>
      </c>
      <c r="N23" s="19">
        <v>3000000</v>
      </c>
      <c r="O23" s="19"/>
      <c r="P23" s="19">
        <f>+IF(AND(ISBLANK(Tableau1[[#This Row],[Débit]]),ISBLANK(Tableau1[[#This Row],[Crédit]])),"",SUBTOTAL(9,$N$2:N23)-SUBTOTAL(9,$O$2:O23))</f>
        <v>3000000</v>
      </c>
      <c r="Q23" s="19">
        <f>+IF(AND(ISBLANK(Tableau1[[#This Row],[Débit]]),ISBLANK(Tableau1[[#This Row],[Crédit]])),0,IF(OR(ISBLANK(Tableau1[[#This Row],[Débit]]),ISBLANK(Tableau1[[#This Row],[Crédit]])),SUMIF($H$2:H23,521101,$N$2:N23)-SUMIF($H$2:H23,521101,$O$2:O23),""))</f>
        <v>-18087167</v>
      </c>
      <c r="R23" s="15" t="s">
        <v>21</v>
      </c>
      <c r="S23" s="23">
        <f>IF(Tableau1[[#This Row],[Mois]]&lt;&gt;B22,1,IF(Tableau1[[#This Row],[Mois]]&amp;Tableau1[[#This Row],[N° Facture]]&amp;Tableau1[[#This Row],[Référence]]=B22&amp;F22&amp;G22,N(S22),N(S22)+1))</f>
        <v>5</v>
      </c>
      <c r="T23" s="23" t="str">
        <f>Tableau1[[#This Row],[Code Jl]]&amp;TEXT(Tableau1[[#This Row],[Mois]],"00")&amp;TEXT(Tableau1[[#This Row],[Column1]],"000")</f>
        <v>BDA03005</v>
      </c>
    </row>
    <row r="24" spans="1:20" ht="17.25" x14ac:dyDescent="0.2">
      <c r="A24" s="13">
        <v>45374</v>
      </c>
      <c r="B24" s="14">
        <f>+IF(ISBLANK(Tableau1[[#This Row],[Date]]),"",MONTH(Tableau1[[#This Row],[Date]]))</f>
        <v>3</v>
      </c>
      <c r="C24" s="15" t="s">
        <v>18</v>
      </c>
      <c r="D24" s="15" t="str">
        <f ca="1">IF(Tableau1[[#This Row],[Code Jl]]="","",IFERROR(CONCATENATE(Tableau1[[#This Row],[Code Jl]],TEXT(Tableau1[[#This Row],[Date]],"mm"),IF(LEN(IF(Tableau1[[#This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Enreg]:[Libellé]],MATCH($G24,Tableau1[Référence],0),1)),""),"")))=1,"00"&amp;IF(Tableau1[[#This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Enreg]:[Libellé]],MATCH($G24,Tableau1[Référence],0),1)),""),"")))=2,"0"&amp;IF(Tableau1[[#This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Enreg]:[Libellé]],MATCH($G24,Tableau1[Référence],0),1)),""),"")),IF(LEN(IF(Tableau1[[#This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Enreg]:[Libellé]],MATCH($G24,Tableau1[Référence],0),1)),""),"")))&gt;2,""&amp;IF(Tableau1[[#This Row],[N° Facture]]&lt;&gt;"",IFERROR(IF(COUNTIF($F$2:$F24,$F24)=1,MAX($E$1:$E23)+1,INDEX(Tableau1[[N° Enreg]:[Libellé]],MATCH($F24,Tableau1[N° Facture],0),1)),""),IF(Tableau1[[#This Row],[Référence]]&lt;&gt;"",IFERROR(IF(COUNTIF($G$2:$G24,$G24)=1,MAX($E$1:$E23)+1,INDEX(Tableau1[[N° Enreg]:[Libellé]],MATCH($G24,Tableau1[Référence],0),1)),""),"")),"")))),""))</f>
        <v>BDA03009</v>
      </c>
      <c r="E24" s="26">
        <f ca="1">IF(Tableau1[[#This Row],[N° Facture]]&lt;&gt;"",IFERROR(IF(COUNTIFS(INDIRECT("$F$2:F"&amp;ROW()-1),$F24,INDIRECT("$B$2:b"&amp;ROW()-1),Tableau1[[#This Row],[Mois]])=0,COUNTIFS(INDIRECT("$B$2:b"&amp;ROW()-1),Tableau1[[#This Row],[Mois]])+1,INDEX(Tableau1[[N° Enreg]:[Libellé]],MATCH($F24,Tableau1[N° Facture],0),1)),""),IF(Tableau1[[#This Row],[Référence]]&lt;&gt;"",IFERROR(IF(COUNTIFS( INDIRECT("$G$2:g"&amp;ROW()-1),$G24,INDIRECT("$B$2:b"&amp;ROW()-1),Tableau1[[#This Row],[Mois]])=0,COUNTIFS( INDIRECT("$B$2:b"&amp;ROW()-1),Tableau1[[#This Row],[Mois]])+1,INDEX(Tableau1[[N° Enreg]:[Libellé]],MATCH($G24,Tableau1[Référence],0),1)),""),""))</f>
        <v>9</v>
      </c>
      <c r="F24" s="13"/>
      <c r="G24" s="15" t="s">
        <v>40</v>
      </c>
      <c r="H24" s="16">
        <v>521101</v>
      </c>
      <c r="I24" s="15"/>
      <c r="J24" s="15" t="s">
        <v>41</v>
      </c>
      <c r="K24" s="15" t="str">
        <f>+IF(LEN(Tableau1[[#This Row],[Libellé]])&gt;35,"réduire de "&amp;LEN(Tableau1[[#This Row],[Libellé]])-29,"")</f>
        <v/>
      </c>
      <c r="L24" s="15"/>
      <c r="M24" s="18" t="str">
        <f>+IF(Tableau1[[#This Row],[Compte Tiers]]="","",Tableau1[[#This Row],[Date]]+Tableau1[[#This Row],[Délai]])</f>
        <v/>
      </c>
      <c r="N24" s="19"/>
      <c r="O24" s="19">
        <v>3000000</v>
      </c>
      <c r="P24" s="19">
        <f>+IF(AND(ISBLANK(Tableau1[[#This Row],[Débit]]),ISBLANK(Tableau1[[#This Row],[Crédit]])),"",SUBTOTAL(9,$N$2:N24)-SUBTOTAL(9,$O$2:O24))</f>
        <v>0</v>
      </c>
      <c r="Q24" s="19">
        <f>+IF(AND(ISBLANK(Tableau1[[#This Row],[Débit]]),ISBLANK(Tableau1[[#This Row],[Crédit]])),0,IF(OR(ISBLANK(Tableau1[[#This Row],[Débit]]),ISBLANK(Tableau1[[#This Row],[Crédit]])),SUMIF($H$2:H24,521101,$N$2:N24)-SUMIF($H$2:H24,521101,$O$2:O24),""))</f>
        <v>-21087167</v>
      </c>
      <c r="R24" s="15" t="s">
        <v>21</v>
      </c>
      <c r="S24" s="23">
        <f>IF(Tableau1[[#This Row],[Mois]]&lt;&gt;B23,1,IF(Tableau1[[#This Row],[Mois]]&amp;Tableau1[[#This Row],[N° Facture]]&amp;Tableau1[[#This Row],[Référence]]=B23&amp;F23&amp;G23,N(S23),N(S23)+1))</f>
        <v>5</v>
      </c>
      <c r="T24" s="23" t="str">
        <f>Tableau1[[#This Row],[Code Jl]]&amp;TEXT(Tableau1[[#This Row],[Mois]],"00")&amp;TEXT(Tableau1[[#This Row],[Column1]],"000")</f>
        <v>BDA03005</v>
      </c>
    </row>
    <row r="25" spans="1:20" ht="17.25" x14ac:dyDescent="0.2">
      <c r="A25" s="20" t="s">
        <v>42</v>
      </c>
      <c r="B25" s="20"/>
      <c r="C25" s="21"/>
      <c r="D25" s="21"/>
      <c r="E25" s="21"/>
      <c r="F25" s="20"/>
      <c r="G25" s="22"/>
      <c r="H25" s="23">
        <f>SUBTOTAL(103,Tableau1[Compte Gl])</f>
        <v>22</v>
      </c>
      <c r="I25" s="22"/>
      <c r="J25" s="22"/>
      <c r="K25" s="22"/>
      <c r="L25" s="22"/>
      <c r="M25" s="20"/>
      <c r="N25" s="24">
        <f>SUBTOTAL(109,Tableau1[Débit])</f>
        <v>21087167</v>
      </c>
      <c r="O25" s="24">
        <f>SUBTOTAL(109,Tableau1[Crédit])</f>
        <v>21087167</v>
      </c>
      <c r="P25" s="24">
        <f>SUBTOTAL(109,Tableau1[Solde])</f>
        <v>0</v>
      </c>
      <c r="Q25" s="24"/>
      <c r="R25" s="22"/>
      <c r="S25" s="22"/>
      <c r="T25" s="22"/>
    </row>
    <row r="27" spans="1:20" x14ac:dyDescent="0.25">
      <c r="R27" s="25"/>
    </row>
    <row r="32" spans="1:20" x14ac:dyDescent="0.25">
      <c r="E32" s="29"/>
    </row>
  </sheetData>
  <phoneticPr fontId="10" type="noConversion"/>
  <dataValidations count="3">
    <dataValidation type="list" allowBlank="1" showInputMessage="1" showErrorMessage="1" sqref="C3:C24" xr:uid="{00000000-0002-0000-0000-000000000000}">
      <formula1>INTITULE_ABREG</formula1>
    </dataValidation>
    <dataValidation type="list" allowBlank="1" showInputMessage="1" showErrorMessage="1" sqref="I3:I24" xr:uid="{00000000-0002-0000-0000-000001000000}">
      <formula1>COMPTE_TF</formula1>
    </dataValidation>
    <dataValidation type="list" allowBlank="1" showInputMessage="1" showErrorMessage="1" sqref="H3:H24" xr:uid="{00000000-0002-0000-0000-000002000000}">
      <formula1>COMPTE_G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 de Saisie  BANQUE_BDA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RvE</cp:lastModifiedBy>
  <dcterms:created xsi:type="dcterms:W3CDTF">2025-04-24T16:07:02Z</dcterms:created>
  <dcterms:modified xsi:type="dcterms:W3CDTF">2025-04-26T13:18:18Z</dcterms:modified>
</cp:coreProperties>
</file>