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hidePivotFieldList="1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NEW Excel Functions for Accounting &amp; Finance/"/>
    </mc:Choice>
  </mc:AlternateContent>
  <xr:revisionPtr revIDLastSave="1000" documentId="8_{B6A21326-6BE1-4663-B251-E73A64369824}" xr6:coauthVersionLast="47" xr6:coauthVersionMax="47" xr10:uidLastSave="{9DF4892B-1478-4CB2-AAD5-82527769B0B1}"/>
  <bookViews>
    <workbookView xWindow="-120" yWindow="-120" windowWidth="29040" windowHeight="15720" xr2:uid="{FBEE0547-C1DD-4B7A-A3EB-2BA1446463BC}"/>
  </bookViews>
  <sheets>
    <sheet name="Copyright" sheetId="10" r:id="rId1"/>
    <sheet name="TRIMRANGE" sheetId="20" r:id="rId2"/>
    <sheet name="VSTACK" sheetId="12" r:id="rId3"/>
    <sheet name="2023" sheetId="22" r:id="rId4"/>
    <sheet name="2024" sheetId="23" r:id="rId5"/>
    <sheet name="2025" sheetId="24" r:id="rId6"/>
    <sheet name="BYROW" sheetId="21" r:id="rId7"/>
    <sheet name="SCAN" sheetId="25" r:id="rId8"/>
    <sheet name="FILTER" sheetId="13" r:id="rId9"/>
    <sheet name="GROUPBY" sheetId="14" r:id="rId10"/>
    <sheet name="PIVOTBY" sheetId="15" r:id="rId11"/>
    <sheet name="XLOOKUP" sheetId="2" r:id="rId12"/>
    <sheet name="LET" sheetId="16" r:id="rId13"/>
    <sheet name="SEQUENCE" sheetId="19" r:id="rId14"/>
    <sheet name="More Resources" sheetId="11" r:id="rId15"/>
  </sheets>
  <calcPr calcId="191029"/>
  <pivotCaches>
    <pivotCache cacheId="47" r:id="rId16"/>
    <pivotCache cacheId="48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5" l="1"/>
  <c r="L9" i="14"/>
  <c r="E28" i="16"/>
  <c r="H21" i="2"/>
  <c r="B23" i="13"/>
  <c r="F15" i="25" a="1"/>
  <c r="L35" i="20" a="1"/>
  <c r="L36" i="20" a="1"/>
  <c r="L37" i="20" a="1"/>
  <c r="L38" i="20" a="1"/>
  <c r="L39" i="20" a="1"/>
  <c r="L40" i="20" a="1"/>
  <c r="L41" i="20" a="1"/>
  <c r="L42" i="20" a="1"/>
  <c r="L43" i="20" a="1"/>
  <c r="L44" i="20" a="1"/>
  <c r="L45" i="20" a="1"/>
  <c r="L46" i="20" a="1"/>
  <c r="L47" i="20" a="1"/>
  <c r="L48" i="20" a="1"/>
  <c r="L49" i="20" a="1"/>
  <c r="O34" i="20"/>
  <c r="O35" i="20"/>
  <c r="P35" i="20"/>
  <c r="P34" i="20"/>
  <c r="F35" i="20"/>
  <c r="F34" i="20"/>
  <c r="E35" i="20"/>
  <c r="E34" i="20"/>
  <c r="B50" i="12" a="1"/>
  <c r="B50" i="12" s="1"/>
  <c r="C48" i="12"/>
  <c r="B48" i="12"/>
  <c r="B31" i="12" a="1"/>
  <c r="B31" i="12" s="1"/>
  <c r="F14" i="21" a="1"/>
  <c r="F14" i="21" s="1"/>
  <c r="G14" i="21"/>
  <c r="B20" i="19"/>
  <c r="B22" i="19" a="1"/>
  <c r="B22" i="19" s="1"/>
  <c r="C22" i="19" a="1"/>
  <c r="C22" i="19" s="1"/>
  <c r="C20" i="19"/>
  <c r="C39" i="16"/>
  <c r="F29" i="16"/>
  <c r="E29" i="16" a="1"/>
  <c r="E29" i="16" s="1"/>
  <c r="F28" i="16"/>
  <c r="D43" i="2"/>
  <c r="C43" i="2"/>
  <c r="I21" i="2"/>
  <c r="Q10" i="15" a="1"/>
  <c r="L11" i="14" a="1"/>
  <c r="L11" i="14" s="1"/>
  <c r="F21" i="13"/>
  <c r="F20" i="13"/>
  <c r="F19" i="13"/>
  <c r="B26" i="13" s="1" a="1"/>
  <c r="B26" i="13" s="1"/>
  <c r="F18" i="13"/>
  <c r="F17" i="13"/>
  <c r="F16" i="13"/>
  <c r="F15" i="13"/>
  <c r="F14" i="13"/>
  <c r="F13" i="13"/>
  <c r="C29" i="12"/>
  <c r="B29" i="12"/>
  <c r="Q10" i="15" l="1"/>
  <c r="F15" i="25"/>
  <c r="L36" i="20"/>
  <c r="L39" i="20"/>
  <c r="L42" i="20"/>
  <c r="L44" i="20"/>
  <c r="L46" i="20"/>
  <c r="L47" i="20"/>
  <c r="L48" i="20"/>
  <c r="L49" i="20"/>
  <c r="L35" i="20"/>
  <c r="L37" i="20"/>
  <c r="L40" i="20"/>
  <c r="L41" i="20"/>
  <c r="L43" i="20"/>
  <c r="L45" i="20"/>
  <c r="L38" i="2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<sst xmlns="http://schemas.openxmlformats.org/spreadsheetml/2006/main" count="671" uniqueCount="330">
  <si>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</si>
  <si>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</si>
  <si>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</si>
  <si>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</si>
  <si>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</si>
  <si>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</si>
  <si>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</si>
  <si>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</si>
  <si>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</si>
  <si>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</si>
  <si>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</si>
  <si>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</si>
  <si>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</si>
  <si>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</si>
  <si>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</si>
  <si>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</si>
  <si>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</si>
  <si>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</si>
  <si>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</si>
  <si>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</si>
  <si>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</si>
  <si>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</si>
  <si>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</si>
  <si>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</si>
  <si>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</si>
  <si>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</si>
  <si>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</si>
  <si>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</si>
  <si>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</si>
  <si>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</si>
  <si>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</si>
  <si>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</si>
  <si>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</si>
  <si>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</si>
  <si>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</si>
  <si>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</si>
  <si>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</si>
  <si>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</si>
  <si>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</si>
  <si>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</si>
  <si>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</si>
  <si>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</si>
  <si>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</si>
  <si>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</si>
  <si>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</si>
  <si>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</si>
  <si>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</si>
  <si>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</si>
  <si>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</si>
  <si>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</si>
  <si>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</si>
  <si>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</si>
  <si>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Segment</t>
  </si>
  <si>
    <t>Country</t>
  </si>
  <si>
    <t>Product</t>
  </si>
  <si>
    <t>Units Sold</t>
  </si>
  <si>
    <t>Sales</t>
  </si>
  <si>
    <t>Government</t>
  </si>
  <si>
    <t>Canada</t>
  </si>
  <si>
    <t>Germany</t>
  </si>
  <si>
    <t>Midmarket</t>
  </si>
  <si>
    <t>France</t>
  </si>
  <si>
    <t>Montana</t>
  </si>
  <si>
    <t>Channel Partners</t>
  </si>
  <si>
    <t>Enterprise</t>
  </si>
  <si>
    <t>Small Business</t>
  </si>
  <si>
    <t>Paseo</t>
  </si>
  <si>
    <t>Velo</t>
  </si>
  <si>
    <t>VTT</t>
  </si>
  <si>
    <t>Amarilla</t>
  </si>
  <si>
    <t>Year</t>
  </si>
  <si>
    <t>Category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</si>
  <si>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</si>
  <si>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</si>
  <si>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</si>
  <si>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</si>
  <si>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</si>
  <si>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</si>
  <si>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</si>
  <si>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</si>
  <si>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</si>
  <si>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</si>
  <si>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</si>
  <si>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</si>
  <si>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</si>
  <si>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Lights</t>
  </si>
  <si>
    <t>Locks</t>
  </si>
  <si>
    <t>Bottom Brackets</t>
  </si>
  <si>
    <t>Jerseys</t>
  </si>
  <si>
    <t>Road Bikes</t>
  </si>
  <si>
    <t>Cargo Bike</t>
  </si>
  <si>
    <t>Bike Racks</t>
  </si>
  <si>
    <t>Caps</t>
  </si>
  <si>
    <t>Gloves</t>
  </si>
  <si>
    <t>Manager</t>
  </si>
  <si>
    <t>Patel, Aria</t>
  </si>
  <si>
    <t>Rivera, Carlos</t>
  </si>
  <si>
    <t>Zhang, Evelyn</t>
  </si>
  <si>
    <t>Kowalski, Sofia</t>
  </si>
  <si>
    <t>Follow Us for more Tips &amp; Tutorials</t>
  </si>
  <si>
    <t>Microsoft Word Masterclass</t>
  </si>
  <si>
    <t>https://www.myonlinetraininghub.com/microsoft-word-course</t>
  </si>
  <si>
    <t>PowerPoint</t>
  </si>
  <si>
    <t>https://www.myonlinetraininghub.com/microsoft-powerpoint-course</t>
  </si>
  <si>
    <t>VSTACK Function</t>
  </si>
  <si>
    <t>Appends arrays vertically and in sequence to return a larger array.</t>
  </si>
  <si>
    <t>Syntax:</t>
  </si>
  <si>
    <t>=VSTACK(array1,[array2],...)</t>
  </si>
  <si>
    <t>array</t>
  </si>
  <si>
    <t>The arrays (cell ranges) you want to append.</t>
  </si>
  <si>
    <t>HSTACK Function</t>
  </si>
  <si>
    <t>Appends arrays horizontally and in sequence to return a larger array.</t>
  </si>
  <si>
    <t>=HSTACK(array1,[array2],...)</t>
  </si>
  <si>
    <t>VSTACK</t>
  </si>
  <si>
    <t>Name</t>
  </si>
  <si>
    <t>Region</t>
  </si>
  <si>
    <t>Revenue</t>
  </si>
  <si>
    <t>Fox Clancy</t>
  </si>
  <si>
    <t>North America</t>
  </si>
  <si>
    <t>Vicki Tatum</t>
  </si>
  <si>
    <t>Asia Pacific</t>
  </si>
  <si>
    <t>Livia Headley</t>
  </si>
  <si>
    <t>Briley Travis</t>
  </si>
  <si>
    <t>UK</t>
  </si>
  <si>
    <t>Ralph Bullard</t>
  </si>
  <si>
    <t>Bodhi Penny</t>
  </si>
  <si>
    <t>Europe</t>
  </si>
  <si>
    <t>Tevin Brewster</t>
  </si>
  <si>
    <t>MEA</t>
  </si>
  <si>
    <t>Trudy Roach</t>
  </si>
  <si>
    <t>Velda Pearson</t>
  </si>
  <si>
    <t>Marcus Abbott</t>
  </si>
  <si>
    <t>Darryl Carter</t>
  </si>
  <si>
    <t>South America</t>
  </si>
  <si>
    <t xml:space="preserve">Syntax: </t>
  </si>
  <si>
    <t>=FILTER(array, include, [if_empty])</t>
  </si>
  <si>
    <t>Department</t>
  </si>
  <si>
    <t>Item</t>
  </si>
  <si>
    <t>Quantity</t>
  </si>
  <si>
    <t>Price</t>
  </si>
  <si>
    <t>Total  $</t>
  </si>
  <si>
    <t>Stamps</t>
  </si>
  <si>
    <t>Paper</t>
  </si>
  <si>
    <t>Pens</t>
  </si>
  <si>
    <t>Front Office</t>
  </si>
  <si>
    <t>GROUPBY Function</t>
  </si>
  <si>
    <t>Row Labels</t>
  </si>
  <si>
    <t>Sum of Units Sold</t>
  </si>
  <si>
    <t>USA</t>
  </si>
  <si>
    <t>Grand Total</t>
  </si>
  <si>
    <t>PIVOTBY Function</t>
  </si>
  <si>
    <t>Sum of Sales</t>
  </si>
  <si>
    <t>Column Labels</t>
  </si>
  <si>
    <t>=XLOOKUP( lookup_value, lookup_array, return_array, [if_not_found], [match_mode], [search_mode])</t>
  </si>
  <si>
    <t>Argument</t>
  </si>
  <si>
    <t>Description</t>
  </si>
  <si>
    <t>lookup_value</t>
  </si>
  <si>
    <t>The value you want to find, or cell containing the item you want to find</t>
  </si>
  <si>
    <t>lookup_array</t>
  </si>
  <si>
    <t>The cell range or array you want to search</t>
  </si>
  <si>
    <t>return_array</t>
  </si>
  <si>
    <t>The cell range or array containing the value you want returned</t>
  </si>
  <si>
    <t>[if_not_found]</t>
  </si>
  <si>
    <t>Optional - the text you want returned in the event a match isn't found. If omitted an error will be returned.</t>
  </si>
  <si>
    <t>[match_mode]</t>
  </si>
  <si>
    <t>Optional - Defaults to 0 for exact match</t>
  </si>
  <si>
    <t>[search_mode]</t>
  </si>
  <si>
    <t>Optional - Defaults to 1 searching first to last</t>
  </si>
  <si>
    <t>Options 2 and -2 require the lookup_array to be sorted in ascending or descending order respectively.*</t>
  </si>
  <si>
    <t>*Binary search does not result in faster calculations now that Microsoft have optimised the lookup algorithms.</t>
  </si>
  <si>
    <t>Average Rating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</si>
  <si>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</si>
  <si>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</si>
  <si>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</si>
  <si>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</si>
  <si>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</si>
  <si>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</si>
  <si>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</si>
  <si>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</si>
  <si>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</si>
  <si>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</si>
  <si>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</si>
  <si>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</si>
  <si>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Example</t>
  </si>
  <si>
    <t>Brand</t>
  </si>
  <si>
    <t>Before LET:</t>
  </si>
  <si>
    <t>A. Datum</t>
  </si>
  <si>
    <t>With LET:</t>
  </si>
  <si>
    <t>Adventure Works</t>
  </si>
  <si>
    <t>Contoso</t>
  </si>
  <si>
    <t>Fabrikam</t>
  </si>
  <si>
    <t>Litware</t>
  </si>
  <si>
    <t>Northwind Traders</t>
  </si>
  <si>
    <t>Proseware</t>
  </si>
  <si>
    <t>Southridge Video</t>
  </si>
  <si>
    <t>The Phone Company</t>
  </si>
  <si>
    <t>Wide World Importers</t>
  </si>
  <si>
    <t>Total</t>
  </si>
  <si>
    <r>
      <t>=LET(</t>
    </r>
    <r>
      <rPr>
        <sz val="11"/>
        <color theme="5" tint="-0.249977111117893"/>
        <rFont val="Segoe UI"/>
        <family val="2"/>
      </rPr>
      <t>name1, value1</t>
    </r>
    <r>
      <rPr>
        <sz val="11"/>
        <color theme="1"/>
        <rFont val="Segoe UI"/>
        <family val="2"/>
      </rPr>
      <t xml:space="preserve">, </t>
    </r>
    <r>
      <rPr>
        <sz val="11"/>
        <color theme="4" tint="-0.249977111117893"/>
        <rFont val="Segoe UI"/>
        <family val="2"/>
      </rPr>
      <t>[name2], [value2]</t>
    </r>
    <r>
      <rPr>
        <sz val="11"/>
        <color theme="1"/>
        <rFont val="Segoe UI"/>
        <family val="2"/>
      </rPr>
      <t xml:space="preserve">, </t>
    </r>
    <r>
      <rPr>
        <sz val="11"/>
        <color theme="9" tint="-0.249977111117893"/>
        <rFont val="Segoe UI"/>
        <family val="2"/>
      </rPr>
      <t>calculation</t>
    </r>
    <r>
      <rPr>
        <sz val="11"/>
        <color theme="1"/>
        <rFont val="Segoe UI"/>
        <family val="2"/>
      </rPr>
      <t>)</t>
    </r>
  </si>
  <si>
    <t>Example:</t>
  </si>
  <si>
    <r>
      <t>=LET(</t>
    </r>
    <r>
      <rPr>
        <sz val="11"/>
        <color theme="5" tint="-0.249977111117893"/>
        <rFont val="Segoe UI"/>
        <family val="2"/>
      </rPr>
      <t xml:space="preserve"> </t>
    </r>
    <r>
      <rPr>
        <b/>
        <sz val="11"/>
        <color theme="5" tint="-0.249977111117893"/>
        <rFont val="Segoe UI"/>
        <family val="2"/>
      </rPr>
      <t>x, 5</t>
    </r>
    <r>
      <rPr>
        <b/>
        <sz val="11"/>
        <rFont val="Segoe UI"/>
        <family val="2"/>
      </rPr>
      <t xml:space="preserve">, </t>
    </r>
    <r>
      <rPr>
        <b/>
        <sz val="11"/>
        <color theme="4" tint="-0.249977111117893"/>
        <rFont val="Segoe UI"/>
        <family val="2"/>
      </rPr>
      <t>y, 10</t>
    </r>
    <r>
      <rPr>
        <b/>
        <sz val="11"/>
        <rFont val="Segoe UI"/>
        <family val="2"/>
      </rPr>
      <t xml:space="preserve">, </t>
    </r>
    <r>
      <rPr>
        <b/>
        <sz val="11"/>
        <color theme="9" tint="-0.249977111117893"/>
        <rFont val="Segoe UI"/>
        <family val="2"/>
      </rPr>
      <t>x + y</t>
    </r>
    <r>
      <rPr>
        <sz val="11"/>
        <rFont val="Segoe UI"/>
        <family val="2"/>
      </rPr>
      <t>)</t>
    </r>
  </si>
  <si>
    <t>Result:</t>
  </si>
  <si>
    <r>
      <t>=</t>
    </r>
    <r>
      <rPr>
        <b/>
        <sz val="11"/>
        <color theme="9" tint="-0.249977111117893"/>
        <rFont val="Segoe UI"/>
        <family val="2"/>
      </rPr>
      <t>15</t>
    </r>
  </si>
  <si>
    <t>LET Function Arguments Explained</t>
  </si>
  <si>
    <t>name1</t>
  </si>
  <si>
    <t>Name of the variable</t>
  </si>
  <si>
    <t>value1</t>
  </si>
  <si>
    <t>Values can be text, formulas, arrays, numbers, cell references or defined names</t>
  </si>
  <si>
    <t>name2</t>
  </si>
  <si>
    <t>Optionally add more name and value pairs as required</t>
  </si>
  <si>
    <t>value2</t>
  </si>
  <si>
    <t>calculation</t>
  </si>
  <si>
    <t>The formula that uses the names within the let function</t>
  </si>
  <si>
    <t>Notes:</t>
  </si>
  <si>
    <t>- LET will not error if you don't use all the names, but any unused names are redundant, so you should remove them</t>
  </si>
  <si>
    <t>- The formula should have an odd number of arguments i.e. pairs of names and values, then a calculation</t>
  </si>
  <si>
    <t>- The calculation can be contained inside of a name+value pair. E.g. =LET(x, 5, y, 10, result, x + y, result)</t>
  </si>
  <si>
    <t>- Values can reference previously declared names.</t>
  </si>
  <si>
    <t>End of each Month</t>
  </si>
  <si>
    <t>1st of each Month</t>
  </si>
  <si>
    <t>TRIMRANGE Function</t>
  </si>
  <si>
    <t>BYROW Function</t>
  </si>
  <si>
    <t>Student Name</t>
  </si>
  <si>
    <t>Physics</t>
  </si>
  <si>
    <t>Art</t>
  </si>
  <si>
    <t>Chemistry</t>
  </si>
  <si>
    <t>Average</t>
  </si>
  <si>
    <t>Alice</t>
  </si>
  <si>
    <t>Bob</t>
  </si>
  <si>
    <t>Charlie</t>
  </si>
  <si>
    <t>David</t>
  </si>
  <si>
    <t>Eva</t>
  </si>
  <si>
    <t>Fiona</t>
  </si>
  <si>
    <t>George</t>
  </si>
  <si>
    <t>Hannah</t>
  </si>
  <si>
    <t>Ian</t>
  </si>
  <si>
    <t>Jasmine</t>
  </si>
  <si>
    <t>Running Total</t>
  </si>
  <si>
    <t>3D VSTACK</t>
  </si>
  <si>
    <t>SCAN Function</t>
  </si>
  <si>
    <t>=SCAN(initial_value, array, LAMBDA(accumulator_name, value_name, formula))</t>
  </si>
  <si>
    <t xml:space="preserve">Scans an array by applying a LAMBDA to each value and returns an array that has each intermediate value. </t>
  </si>
  <si>
    <t>Period</t>
  </si>
  <si>
    <t>The TRIMRANGE function scans in from the edges of a range or array until it finds a non-blank cell (or value), it then excludes those blank rows or columns. </t>
  </si>
  <si>
    <t>range</t>
  </si>
  <si>
    <t>The range (or array) to be trimmed</t>
  </si>
  <si>
    <t>trim_rows</t>
  </si>
  <si>
    <t>Determines which rows should be trimmed</t>
  </si>
  <si>
    <t>0 - None</t>
  </si>
  <si>
    <t>1 - Trims leading blank rows</t>
  </si>
  <si>
    <t>2 - Trims trailing blank rows</t>
  </si>
  <si>
    <t>trim_columns</t>
  </si>
  <si>
    <t>Determines which columns should be trimmed</t>
  </si>
  <si>
    <t>1 - Trims leading blank columns</t>
  </si>
  <si>
    <t>2 - Trims trailing blank columns</t>
  </si>
  <si>
    <t>=TRIMRANGE(range, [trim_rows], [trim_cols])   </t>
  </si>
  <si>
    <t>Ideal Layout - Excel Table</t>
  </si>
  <si>
    <t>Equivalent TRIMRANGE</t>
  </si>
  <si>
    <t>Trim All (.:.)</t>
  </si>
  <si>
    <t>A1.:.E10</t>
  </si>
  <si>
    <t>TRIMRANGE(A1:E10,3,3)</t>
  </si>
  <si>
    <t>Trim leading and trailing blanks</t>
  </si>
  <si>
    <t>Trim Trailing (:.)</t>
  </si>
  <si>
    <t>A1:.E10</t>
  </si>
  <si>
    <t>TRIMRANGE(A1:E10,2,2)</t>
  </si>
  <si>
    <t>Trim trailing blanks</t>
  </si>
  <si>
    <t>Trim Leading (.:)</t>
  </si>
  <si>
    <t>A1.:Z10</t>
  </si>
  <si>
    <t>TRIMRANGE(A1:E10,1,1)</t>
  </si>
  <si>
    <t>Trim leading blanks</t>
  </si>
  <si>
    <t>Type</t>
  </si>
  <si>
    <t>This pattern can also be applied to full-column or -row references (eg. A:.A)</t>
  </si>
  <si>
    <t>=BYROW( array, LAMBDA( arrayName, formula))  </t>
  </si>
  <si>
    <r>
      <rPr>
        <b/>
        <i/>
        <sz val="11"/>
        <color theme="1"/>
        <rFont val="Segoe UI"/>
        <family val="2"/>
      </rPr>
      <t>arrayName </t>
    </r>
    <r>
      <rPr>
        <sz val="11"/>
        <color theme="1"/>
        <rFont val="Segoe UI"/>
        <family val="2"/>
      </rPr>
      <t>– the name you give to the array in the first argument.</t>
    </r>
  </si>
  <si>
    <r>
      <rPr>
        <b/>
        <i/>
        <sz val="11"/>
        <color theme="1"/>
        <rFont val="Segoe UI"/>
        <family val="2"/>
      </rPr>
      <t>formula </t>
    </r>
    <r>
      <rPr>
        <sz val="11"/>
        <color theme="1"/>
        <rFont val="Segoe UI"/>
        <family val="2"/>
      </rPr>
      <t>– the formula you want to apply to each row in the array.</t>
    </r>
  </si>
  <si>
    <t>BYROW applies a function using LAMBDA to each row in an array and returns an array of equal height.</t>
  </si>
  <si>
    <r>
      <t>array </t>
    </r>
    <r>
      <rPr>
        <sz val="11"/>
        <color theme="1"/>
        <rFont val="Segoe UI"/>
        <family val="2"/>
      </rPr>
      <t>- the range of cells you want to pass to the LAMBDA formula one by one.</t>
    </r>
  </si>
  <si>
    <r>
      <t xml:space="preserve">initial_value </t>
    </r>
    <r>
      <rPr>
        <sz val="11"/>
        <color theme="1"/>
        <rFont val="Segoe UI"/>
        <family val="2"/>
      </rPr>
      <t>sets the starting value for the accumulator</t>
    </r>
  </si>
  <si>
    <r>
      <t xml:space="preserve">array </t>
    </r>
    <r>
      <rPr>
        <sz val="11"/>
        <color theme="1"/>
        <rFont val="Segoe UI"/>
        <family val="2"/>
      </rPr>
      <t>the array to be scanned</t>
    </r>
  </si>
  <si>
    <r>
      <t>accumulator_name</t>
    </r>
    <r>
      <rPr>
        <sz val="11"/>
        <color theme="1"/>
        <rFont val="Segoe UI"/>
        <family val="2"/>
      </rPr>
      <t xml:space="preserve"> The value totaled up and returned as the final result.</t>
    </r>
  </si>
  <si>
    <r>
      <t xml:space="preserve">value_name </t>
    </r>
    <r>
      <rPr>
        <sz val="11"/>
        <color theme="1"/>
        <rFont val="Segoe UI"/>
        <family val="2"/>
      </rPr>
      <t>The current value from the array.</t>
    </r>
  </si>
  <si>
    <r>
      <t xml:space="preserve">formula </t>
    </r>
    <r>
      <rPr>
        <sz val="11"/>
        <color theme="1"/>
        <rFont val="Segoe UI"/>
        <family val="2"/>
      </rPr>
      <t>the formula you want to apply to the array.</t>
    </r>
  </si>
  <si>
    <r>
      <t>3 - Trims both leading and trailing blank rows (</t>
    </r>
    <r>
      <rPr>
        <b/>
        <sz val="11"/>
        <color theme="1"/>
        <rFont val="Segoe UI"/>
        <family val="2"/>
      </rPr>
      <t>default</t>
    </r>
    <r>
      <rPr>
        <sz val="11"/>
        <color theme="1"/>
        <rFont val="Segoe UI"/>
        <family val="2"/>
      </rPr>
      <t>) </t>
    </r>
  </si>
  <si>
    <r>
      <t>3 - Trims both leading and trailing blank columns (</t>
    </r>
    <r>
      <rPr>
        <b/>
        <sz val="11"/>
        <color theme="1"/>
        <rFont val="Segoe UI"/>
        <family val="2"/>
      </rPr>
      <t>default</t>
    </r>
    <r>
      <rPr>
        <sz val="11"/>
        <color theme="1"/>
        <rFont val="Segoe UI"/>
        <family val="2"/>
      </rPr>
      <t>)</t>
    </r>
  </si>
  <si>
    <r>
      <rPr>
        <b/>
        <sz val="11"/>
        <color theme="1"/>
        <rFont val="Segoe UI"/>
        <family val="2"/>
      </rPr>
      <t xml:space="preserve">Tip: </t>
    </r>
    <r>
      <rPr>
        <sz val="11"/>
        <color theme="1"/>
        <rFont val="Segoe UI"/>
        <family val="2"/>
      </rPr>
      <t>A Trim Ref can be used to achieve the same functionality as TRIMRANGE more succinctly by replacing the range's colon ":" with one of the three Trim Ref types described below:</t>
    </r>
  </si>
  <si>
    <t>TRIMRANGE &amp; Trim Ref Dot Operator Examples</t>
  </si>
  <si>
    <t>The FILTER function allows you to filter a range of data based on criteria you define.</t>
  </si>
  <si>
    <r>
      <t>array</t>
    </r>
    <r>
      <rPr>
        <sz val="11"/>
        <color theme="1"/>
        <rFont val="Segoe UI"/>
        <family val="2"/>
      </rPr>
      <t xml:space="preserve"> is the range or array containing the values you want filtered.</t>
    </r>
  </si>
  <si>
    <r>
      <t>include</t>
    </r>
    <r>
      <rPr>
        <sz val="11"/>
        <color theme="1"/>
        <rFont val="Segoe UI"/>
        <family val="2"/>
      </rPr>
      <t xml:space="preserve"> is the logical test that returns a Boolean array (TRUE/FALSE)  the same height or width as the array.</t>
    </r>
  </si>
  <si>
    <r>
      <t xml:space="preserve">if_empty </t>
    </r>
    <r>
      <rPr>
        <sz val="11"/>
        <color theme="1"/>
        <rFont val="Segoe UI"/>
        <family val="2"/>
      </rPr>
      <t>is an optional value to return if the included array are empty i.e. if the filter results in no records.</t>
    </r>
  </si>
  <si>
    <t>Maximum</t>
  </si>
  <si>
    <t xml:space="preserve">The GROUPBY function allows you to create a summary of your data via a formula. It supports grouping along one axis and aggregating the associated values. For instance, if you had a table of sales data, you might generate a summary of sales by year. </t>
  </si>
  <si>
    <t>=PIVOTBY(row_fields, col_fields, values,function, [field_headers], [row_total_depth], [row_sort_order], [col_total_depth], [col_sort_order], [filter_array], [relative_to])</t>
  </si>
  <si>
    <t>The PIVOTBY function allows you to create a summary of your data via a formula. It supports grouping along two axis and aggregating the associated values. For instance, if you had a table of sales data, you might generate a summary of sales by state and year.</t>
  </si>
  <si>
    <t>=GROUPBY(row_fields, values, function, [field_headers], [total_depth], [sort_order], [filter_array], [field_relationship])</t>
  </si>
  <si>
    <t>Click here for syntax explanation.</t>
  </si>
  <si>
    <t>XLOOKUP replaces VLOOKUP, HLOOKUP and INDEX &amp; MATCH plus built-in error handling</t>
  </si>
  <si>
    <t>Vertical Lookup Example</t>
  </si>
  <si>
    <t>Horizontal Lookup Example</t>
  </si>
  <si>
    <t>FILTER Function</t>
  </si>
  <si>
    <t>XLOOKUP Function</t>
  </si>
  <si>
    <t>LET Function</t>
  </si>
  <si>
    <t>Automatic Date Lists</t>
  </si>
  <si>
    <t>VSTACK Examples</t>
  </si>
  <si>
    <t>Source Data Table 1</t>
  </si>
  <si>
    <t>Source Data Table 2</t>
  </si>
  <si>
    <t>VSTACK Example Data</t>
  </si>
  <si>
    <t>FILTER Example Data</t>
  </si>
  <si>
    <t>GROUPBY Example Data</t>
  </si>
  <si>
    <t>PIVOTBY Example Data</t>
  </si>
  <si>
    <t>Example PivotTable</t>
  </si>
  <si>
    <t>GROUPBY Example</t>
  </si>
  <si>
    <t>LET Example</t>
  </si>
  <si>
    <t>Use Excel's DATE function when you need to take three separate values and combine them to form a date.</t>
  </si>
  <si>
    <t>rows</t>
  </si>
  <si>
    <t>The number of rows to return</t>
  </si>
  <si>
    <t>[columns]</t>
  </si>
  <si>
    <t>The number of columns to return</t>
  </si>
  <si>
    <t>[start]</t>
  </si>
  <si>
    <t>The first number in the sequence</t>
  </si>
  <si>
    <t>[step]</t>
  </si>
  <si>
    <t>The amount to increment each subsequent value in the array</t>
  </si>
  <si>
    <r>
      <rPr>
        <b/>
        <sz val="11"/>
        <color theme="1"/>
        <rFont val="Segoe UI"/>
        <family val="2"/>
      </rPr>
      <t xml:space="preserve">Syntax: </t>
    </r>
    <r>
      <rPr>
        <sz val="11"/>
        <color theme="1"/>
        <rFont val="Courier New"/>
        <family val="3"/>
      </rPr>
      <t>=SEQUENCE(rows,[columns],[start],[step])</t>
    </r>
  </si>
  <si>
    <r>
      <t>The </t>
    </r>
    <r>
      <rPr>
        <b/>
        <sz val="11"/>
        <color theme="1"/>
        <rFont val="Segoe UI"/>
        <family val="2"/>
      </rPr>
      <t>DATE </t>
    </r>
    <r>
      <rPr>
        <sz val="11"/>
        <color theme="1"/>
        <rFont val="Segoe UI"/>
        <family val="2"/>
      </rPr>
      <t>function returns the sequential serial number that represents a particular date.</t>
    </r>
  </si>
  <si>
    <r>
      <t xml:space="preserve">The </t>
    </r>
    <r>
      <rPr>
        <b/>
        <sz val="12"/>
        <color rgb="FF1E1E1E"/>
        <rFont val="Segoe UI"/>
        <family val="2"/>
      </rPr>
      <t>SEQUENCE</t>
    </r>
    <r>
      <rPr>
        <sz val="12"/>
        <color rgb="FF1E1E1E"/>
        <rFont val="Segoe UI"/>
        <family val="2"/>
      </rPr>
      <t xml:space="preserve"> function allows you to generate a list of sequential numbers in an array, such as 1, 2, 3, 4.</t>
    </r>
  </si>
  <si>
    <r>
      <rPr>
        <b/>
        <sz val="11"/>
        <color theme="1"/>
        <rFont val="Segoe UI"/>
        <family val="2"/>
      </rPr>
      <t>Syntax</t>
    </r>
    <r>
      <rPr>
        <sz val="11"/>
        <color theme="1"/>
        <rFont val="Segoe UI"/>
        <family val="2"/>
      </rPr>
      <t>: </t>
    </r>
    <r>
      <rPr>
        <sz val="11"/>
        <color theme="1"/>
        <rFont val="Courier New"/>
        <family val="3"/>
      </rPr>
      <t>DATE(year,month,day)</t>
    </r>
  </si>
  <si>
    <t>DATE-SEQUENCE Examples</t>
  </si>
  <si>
    <t>BYROW Average Scores Example</t>
  </si>
  <si>
    <t>SCAN Running Total Example</t>
  </si>
  <si>
    <t>PIVOTBY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</si>
</sst>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@*."/>
    <numFmt numFmtId="165" formatCode="_-* #,##0_-;\-* #,##0_-;_-* &quot;-&quot;??_-;_-@_-"/>
    <numFmt numFmtId="166" formatCode="[$-F800]dddd\,\ mmmm\ dd\,\ yyyy"/>
    <numFmt numFmtId="167" formatCode="#,##0_ ;\-#,##0\ 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Segoe UI"/>
      <family val="2"/>
    </font>
    <font>
      <b/>
      <i/>
      <sz val="11"/>
      <color theme="1"/>
      <name val="Segoe UI"/>
      <family val="2"/>
    </font>
    <font>
      <sz val="18"/>
      <color theme="0"/>
      <name val="Segoe UI"/>
      <family val="2"/>
    </font>
    <font>
      <sz val="11"/>
      <color theme="0"/>
      <name val="Segoe UI"/>
      <family val="2"/>
    </font>
    <font>
      <sz val="24"/>
      <color theme="0"/>
      <name val="Segoe UI Light"/>
      <family val="2"/>
    </font>
    <font>
      <sz val="11"/>
      <color theme="1"/>
      <name val="Univers Light"/>
      <family val="2"/>
    </font>
    <font>
      <sz val="24"/>
      <color theme="0"/>
      <name val="Segoe UI"/>
      <family val="2"/>
    </font>
    <font>
      <sz val="14"/>
      <color theme="0"/>
      <name val="Segoe UI"/>
      <family val="2"/>
    </font>
    <font>
      <b/>
      <sz val="12"/>
      <color theme="0"/>
      <name val="Calibri"/>
      <family val="2"/>
      <scheme val="minor"/>
    </font>
    <font>
      <sz val="11"/>
      <color theme="5" tint="-0.249977111117893"/>
      <name val="Segoe UI"/>
      <family val="2"/>
    </font>
    <font>
      <sz val="11"/>
      <color theme="4" tint="-0.249977111117893"/>
      <name val="Segoe UI"/>
      <family val="2"/>
    </font>
    <font>
      <sz val="11"/>
      <color theme="9" tint="-0.249977111117893"/>
      <name val="Segoe UI"/>
      <family val="2"/>
    </font>
    <font>
      <sz val="11"/>
      <color rgb="FFFF0000"/>
      <name val="Segoe UI"/>
      <family val="2"/>
    </font>
    <font>
      <sz val="11"/>
      <name val="Segoe UI"/>
      <family val="2"/>
    </font>
    <font>
      <b/>
      <sz val="11"/>
      <color theme="5" tint="-0.249977111117893"/>
      <name val="Segoe UI"/>
      <family val="2"/>
    </font>
    <font>
      <b/>
      <sz val="11"/>
      <name val="Segoe UI"/>
      <family val="2"/>
    </font>
    <font>
      <b/>
      <sz val="11"/>
      <color theme="4" tint="-0.249977111117893"/>
      <name val="Segoe UI"/>
      <family val="2"/>
    </font>
    <font>
      <b/>
      <sz val="11"/>
      <color theme="9" tint="-0.249977111117893"/>
      <name val="Segoe UI"/>
      <family val="2"/>
    </font>
    <font>
      <i/>
      <sz val="11"/>
      <color theme="1"/>
      <name val="Segoe UI"/>
      <family val="2"/>
    </font>
    <font>
      <i/>
      <sz val="11"/>
      <name val="Segoe UI"/>
      <family val="2"/>
    </font>
    <font>
      <b/>
      <sz val="11"/>
      <color theme="0"/>
      <name val="Segoe UI"/>
      <family val="2"/>
    </font>
    <font>
      <b/>
      <sz val="11"/>
      <color theme="7" tint="-0.249977111117893"/>
      <name val="Segoe UI"/>
      <family val="2"/>
    </font>
    <font>
      <sz val="12"/>
      <color theme="7" tint="-0.249977111117893"/>
      <name val="Segoe UI"/>
      <family val="2"/>
    </font>
    <font>
      <sz val="11"/>
      <color theme="7" tint="-0.249977111117893"/>
      <name val="Segoe UI"/>
      <family val="2"/>
    </font>
    <font>
      <b/>
      <i/>
      <sz val="11"/>
      <color theme="7" tint="-0.249977111117893"/>
      <name val="Segoe UI"/>
      <family val="2"/>
    </font>
    <font>
      <sz val="11"/>
      <color theme="1"/>
      <name val="Courier New"/>
      <family val="3"/>
    </font>
    <font>
      <b/>
      <sz val="12"/>
      <color rgb="FF393939"/>
      <name val="Segoe UI"/>
      <family val="2"/>
    </font>
    <font>
      <sz val="12"/>
      <color rgb="FF1E1E1E"/>
      <name val="Segoe UI"/>
      <family val="2"/>
    </font>
    <font>
      <sz val="11"/>
      <color rgb="FF1E1E1E"/>
      <name val="Segoe UI"/>
      <family val="2"/>
    </font>
    <font>
      <i/>
      <sz val="11"/>
      <color theme="1"/>
      <name val="Calibri"/>
      <family val="2"/>
      <scheme val="minor"/>
    </font>
    <font>
      <sz val="11"/>
      <color theme="7" tint="-0.249977111117893"/>
      <name val="Courier New"/>
      <family val="3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1E1E1E"/>
      <name val="Segoe UI"/>
      <family val="2"/>
    </font>
    <font>
      <i/>
      <u/>
      <sz val="11"/>
      <color theme="10"/>
      <name val="Calibri"/>
      <family val="2"/>
      <scheme val="minor"/>
    </font>
    <font>
      <b/>
      <sz val="11"/>
      <color theme="1"/>
      <name val="Univers Light"/>
      <family val="2"/>
    </font>
    <font>
      <sz val="18"/>
      <name val="Segoe UI"/>
      <family val="2"/>
    </font>
    <font>
      <i/>
      <sz val="11"/>
      <color indexed="8"/>
      <name val="Calibri"/>
      <family val="2"/>
      <scheme val="minor"/>
    </font>
    <font>
      <i/>
      <u/>
      <sz val="11"/>
      <color theme="10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thin">
        <color theme="9" tint="0.39997558519241921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" fontId="0" fillId="0" borderId="0" xfId="0" applyNumberFormat="1"/>
    <xf numFmtId="0" fontId="3" fillId="2" borderId="0" xfId="0" applyFont="1" applyFill="1"/>
    <xf numFmtId="43" fontId="0" fillId="0" borderId="0" xfId="2" applyFont="1"/>
    <xf numFmtId="165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14" fontId="3" fillId="0" borderId="0" xfId="0" applyNumberFormat="1" applyFont="1"/>
    <xf numFmtId="0" fontId="3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3" fillId="0" borderId="0" xfId="0" applyNumberFormat="1" applyFont="1"/>
    <xf numFmtId="0" fontId="12" fillId="3" borderId="0" xfId="0" applyFont="1" applyFill="1"/>
    <xf numFmtId="0" fontId="13" fillId="3" borderId="0" xfId="0" applyFont="1" applyFill="1"/>
    <xf numFmtId="0" fontId="10" fillId="0" borderId="0" xfId="0" applyFont="1"/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5" borderId="2" xfId="0" applyFont="1" applyFill="1" applyBorder="1"/>
    <xf numFmtId="0" fontId="3" fillId="5" borderId="3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3" fillId="0" borderId="1" xfId="0" applyFont="1" applyBorder="1"/>
    <xf numFmtId="0" fontId="1" fillId="8" borderId="0" xfId="0" applyFont="1" applyFill="1" applyAlignment="1">
      <alignment horizontal="right"/>
    </xf>
    <xf numFmtId="0" fontId="0" fillId="8" borderId="0" xfId="0" applyFill="1"/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3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0" fontId="0" fillId="0" borderId="1" xfId="0" applyBorder="1"/>
    <xf numFmtId="44" fontId="7" fillId="0" borderId="0" xfId="4" applyFont="1"/>
    <xf numFmtId="44" fontId="0" fillId="0" borderId="0" xfId="4" applyFont="1"/>
    <xf numFmtId="43" fontId="0" fillId="0" borderId="0" xfId="5" applyFont="1"/>
    <xf numFmtId="0" fontId="0" fillId="0" borderId="0" xfId="2" applyNumberFormat="1" applyFont="1"/>
    <xf numFmtId="165" fontId="0" fillId="0" borderId="0" xfId="2" applyNumberFormat="1" applyFont="1"/>
    <xf numFmtId="3" fontId="0" fillId="0" borderId="0" xfId="0" applyNumberFormat="1"/>
    <xf numFmtId="0" fontId="0" fillId="0" borderId="0" xfId="0" applyAlignment="1">
      <alignment horizontal="left" indent="1"/>
    </xf>
    <xf numFmtId="0" fontId="1" fillId="0" borderId="8" xfId="0" applyFont="1" applyBorder="1"/>
    <xf numFmtId="0" fontId="3" fillId="9" borderId="0" xfId="0" applyFont="1" applyFill="1"/>
    <xf numFmtId="0" fontId="3" fillId="9" borderId="0" xfId="0" applyFont="1" applyFill="1" applyAlignment="1">
      <alignment vertical="center"/>
    </xf>
    <xf numFmtId="0" fontId="3" fillId="9" borderId="0" xfId="0" applyFont="1" applyFill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" fillId="0" borderId="1" xfId="0" applyFont="1" applyBorder="1"/>
    <xf numFmtId="0" fontId="0" fillId="4" borderId="9" xfId="0" applyFill="1" applyBorder="1"/>
    <xf numFmtId="165" fontId="0" fillId="4" borderId="10" xfId="2" applyNumberFormat="1" applyFont="1" applyFill="1" applyBorder="1"/>
    <xf numFmtId="0" fontId="0" fillId="0" borderId="9" xfId="0" applyBorder="1"/>
    <xf numFmtId="165" fontId="0" fillId="0" borderId="10" xfId="2" applyNumberFormat="1" applyFont="1" applyBorder="1"/>
    <xf numFmtId="9" fontId="0" fillId="0" borderId="0" xfId="3" applyFont="1"/>
    <xf numFmtId="0" fontId="1" fillId="0" borderId="1" xfId="0" applyFont="1" applyBorder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0" fillId="0" borderId="0" xfId="3" applyNumberFormat="1" applyFont="1"/>
    <xf numFmtId="3" fontId="1" fillId="0" borderId="8" xfId="0" applyNumberFormat="1" applyFont="1" applyBorder="1"/>
    <xf numFmtId="0" fontId="10" fillId="0" borderId="0" xfId="0" applyFont="1" applyAlignment="1">
      <alignment horizontal="right" indent="1"/>
    </xf>
    <xf numFmtId="0" fontId="3" fillId="0" borderId="0" xfId="0" quotePrefix="1" applyFont="1"/>
    <xf numFmtId="0" fontId="3" fillId="0" borderId="0" xfId="0" applyFont="1" applyAlignment="1">
      <alignment horizontal="right" indent="1"/>
    </xf>
    <xf numFmtId="0" fontId="22" fillId="0" borderId="0" xfId="0" quotePrefix="1" applyFont="1"/>
    <xf numFmtId="0" fontId="23" fillId="0" borderId="0" xfId="0" quotePrefix="1" applyFont="1"/>
    <xf numFmtId="0" fontId="10" fillId="0" borderId="1" xfId="0" applyFont="1" applyBorder="1" applyAlignment="1">
      <alignment horizontal="left"/>
    </xf>
    <xf numFmtId="0" fontId="22" fillId="0" borderId="1" xfId="0" quotePrefix="1" applyFont="1" applyBorder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right" vertical="center" indent="1"/>
    </xf>
    <xf numFmtId="0" fontId="23" fillId="0" borderId="0" xfId="0" quotePrefix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indent="1"/>
    </xf>
    <xf numFmtId="0" fontId="28" fillId="0" borderId="0" xfId="0" quotePrefix="1" applyFont="1"/>
    <xf numFmtId="0" fontId="28" fillId="0" borderId="0" xfId="0" applyFont="1"/>
    <xf numFmtId="0" fontId="29" fillId="0" borderId="0" xfId="0" quotePrefix="1" applyFont="1"/>
    <xf numFmtId="166" fontId="6" fillId="2" borderId="0" xfId="0" applyNumberFormat="1" applyFont="1" applyFill="1" applyAlignment="1">
      <alignment vertical="center"/>
    </xf>
    <xf numFmtId="166" fontId="3" fillId="0" borderId="0" xfId="0" applyNumberFormat="1" applyFont="1"/>
    <xf numFmtId="0" fontId="10" fillId="0" borderId="1" xfId="0" applyFont="1" applyBorder="1" applyAlignment="1">
      <alignment horizontal="right"/>
    </xf>
    <xf numFmtId="165" fontId="3" fillId="0" borderId="0" xfId="2" applyNumberFormat="1" applyFont="1"/>
    <xf numFmtId="0" fontId="30" fillId="12" borderId="14" xfId="0" applyFont="1" applyFill="1" applyBorder="1"/>
    <xf numFmtId="0" fontId="30" fillId="12" borderId="15" xfId="0" applyFont="1" applyFill="1" applyBorder="1"/>
    <xf numFmtId="0" fontId="3" fillId="13" borderId="2" xfId="0" applyFont="1" applyFill="1" applyBorder="1"/>
    <xf numFmtId="0" fontId="3" fillId="13" borderId="3" xfId="0" applyFont="1" applyFill="1" applyBorder="1"/>
    <xf numFmtId="0" fontId="3" fillId="14" borderId="2" xfId="0" applyFont="1" applyFill="1" applyBorder="1"/>
    <xf numFmtId="0" fontId="3" fillId="14" borderId="3" xfId="0" applyFont="1" applyFill="1" applyBorder="1"/>
    <xf numFmtId="0" fontId="3" fillId="13" borderId="5" xfId="0" applyFont="1" applyFill="1" applyBorder="1"/>
    <xf numFmtId="0" fontId="3" fillId="13" borderId="6" xfId="0" applyFont="1" applyFill="1" applyBorder="1"/>
    <xf numFmtId="165" fontId="31" fillId="0" borderId="1" xfId="0" applyNumberFormat="1" applyFont="1" applyBorder="1" applyAlignment="1">
      <alignment horizontal="left"/>
    </xf>
    <xf numFmtId="0" fontId="31" fillId="0" borderId="1" xfId="0" applyFont="1" applyBorder="1"/>
    <xf numFmtId="0" fontId="32" fillId="0" borderId="0" xfId="0" applyFont="1"/>
    <xf numFmtId="0" fontId="33" fillId="0" borderId="0" xfId="0" applyFont="1"/>
    <xf numFmtId="165" fontId="34" fillId="0" borderId="0" xfId="0" applyNumberFormat="1" applyFont="1" applyAlignment="1">
      <alignment horizontal="right"/>
    </xf>
    <xf numFmtId="165" fontId="33" fillId="0" borderId="0" xfId="0" applyNumberFormat="1" applyFont="1"/>
    <xf numFmtId="3" fontId="3" fillId="0" borderId="0" xfId="0" applyNumberFormat="1" applyFont="1"/>
    <xf numFmtId="0" fontId="30" fillId="10" borderId="11" xfId="0" applyFont="1" applyFill="1" applyBorder="1" applyAlignment="1">
      <alignment horizontal="right"/>
    </xf>
    <xf numFmtId="0" fontId="30" fillId="10" borderId="12" xfId="0" applyFont="1" applyFill="1" applyBorder="1"/>
    <xf numFmtId="0" fontId="3" fillId="11" borderId="11" xfId="0" applyFont="1" applyFill="1" applyBorder="1"/>
    <xf numFmtId="0" fontId="3" fillId="11" borderId="12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0" fillId="10" borderId="13" xfId="0" applyFont="1" applyFill="1" applyBorder="1" applyAlignment="1">
      <alignment horizontal="right"/>
    </xf>
    <xf numFmtId="3" fontId="3" fillId="11" borderId="13" xfId="0" applyNumberFormat="1" applyFont="1" applyFill="1" applyBorder="1"/>
    <xf numFmtId="3" fontId="3" fillId="0" borderId="13" xfId="0" applyNumberFormat="1" applyFont="1" applyBorder="1"/>
    <xf numFmtId="3" fontId="30" fillId="12" borderId="16" xfId="0" applyNumberFormat="1" applyFont="1" applyFill="1" applyBorder="1" applyAlignment="1">
      <alignment horizontal="right"/>
    </xf>
    <xf numFmtId="3" fontId="3" fillId="13" borderId="4" xfId="0" applyNumberFormat="1" applyFont="1" applyFill="1" applyBorder="1"/>
    <xf numFmtId="3" fontId="3" fillId="14" borderId="4" xfId="0" applyNumberFormat="1" applyFont="1" applyFill="1" applyBorder="1"/>
    <xf numFmtId="3" fontId="3" fillId="13" borderId="7" xfId="0" applyNumberFormat="1" applyFont="1" applyFill="1" applyBorder="1"/>
    <xf numFmtId="3" fontId="3" fillId="5" borderId="4" xfId="0" applyNumberFormat="1" applyFont="1" applyFill="1" applyBorder="1"/>
    <xf numFmtId="3" fontId="3" fillId="6" borderId="4" xfId="0" applyNumberFormat="1" applyFont="1" applyFill="1" applyBorder="1"/>
    <xf numFmtId="3" fontId="3" fillId="6" borderId="7" xfId="0" applyNumberFormat="1" applyFont="1" applyFill="1" applyBorder="1"/>
    <xf numFmtId="165" fontId="3" fillId="0" borderId="1" xfId="2" applyNumberFormat="1" applyFont="1" applyBorder="1" applyAlignment="1">
      <alignment horizontal="right"/>
    </xf>
    <xf numFmtId="165" fontId="3" fillId="0" borderId="1" xfId="2" applyNumberFormat="1" applyFont="1" applyBorder="1"/>
    <xf numFmtId="0" fontId="35" fillId="8" borderId="0" xfId="0" quotePrefix="1" applyFont="1" applyFill="1"/>
    <xf numFmtId="0" fontId="0" fillId="0" borderId="0" xfId="0" applyAlignment="1">
      <alignment vertical="top"/>
    </xf>
    <xf numFmtId="0" fontId="35" fillId="0" borderId="0" xfId="0" applyFont="1" applyAlignment="1">
      <alignment horizontal="left" vertical="top"/>
    </xf>
    <xf numFmtId="165" fontId="3" fillId="0" borderId="1" xfId="2" applyNumberFormat="1" applyFont="1" applyBorder="1" applyAlignment="1">
      <alignment horizontal="center"/>
    </xf>
    <xf numFmtId="0" fontId="3" fillId="0" borderId="0" xfId="2" applyNumberFormat="1" applyFont="1" applyAlignment="1">
      <alignment horizontal="center"/>
    </xf>
    <xf numFmtId="165" fontId="3" fillId="9" borderId="0" xfId="2" applyNumberFormat="1" applyFont="1" applyFill="1" applyAlignment="1">
      <alignment horizontal="centerContinuous"/>
    </xf>
    <xf numFmtId="165" fontId="10" fillId="9" borderId="0" xfId="2" applyNumberFormat="1" applyFont="1" applyFill="1" applyAlignment="1">
      <alignment horizontal="centerContinuous"/>
    </xf>
    <xf numFmtId="14" fontId="0" fillId="0" borderId="0" xfId="0" applyNumberFormat="1"/>
    <xf numFmtId="0" fontId="0" fillId="0" borderId="0" xfId="0" applyAlignment="1">
      <alignment horizontal="centerContinuous" wrapText="1"/>
    </xf>
    <xf numFmtId="0" fontId="0" fillId="9" borderId="0" xfId="0" applyFill="1"/>
    <xf numFmtId="0" fontId="1" fillId="9" borderId="0" xfId="0" applyFont="1" applyFill="1"/>
    <xf numFmtId="0" fontId="8" fillId="15" borderId="0" xfId="0" applyFont="1" applyFill="1"/>
    <xf numFmtId="0" fontId="36" fillId="16" borderId="17" xfId="0" applyFont="1" applyFill="1" applyBorder="1" applyAlignment="1">
      <alignment horizontal="left" vertical="center" wrapText="1"/>
    </xf>
    <xf numFmtId="0" fontId="36" fillId="16" borderId="17" xfId="0" applyFont="1" applyFill="1" applyBorder="1" applyAlignment="1">
      <alignment vertical="center" wrapText="1"/>
    </xf>
    <xf numFmtId="0" fontId="37" fillId="0" borderId="0" xfId="0" applyFont="1"/>
    <xf numFmtId="0" fontId="38" fillId="17" borderId="17" xfId="0" applyFont="1" applyFill="1" applyBorder="1" applyAlignment="1">
      <alignment horizontal="left" vertical="center" wrapText="1" indent="1"/>
    </xf>
    <xf numFmtId="0" fontId="38" fillId="17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1" fillId="9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8" borderId="0" xfId="0" applyFont="1" applyFill="1" applyAlignment="1">
      <alignment horizontal="right"/>
    </xf>
    <xf numFmtId="0" fontId="3" fillId="8" borderId="0" xfId="0" applyFont="1" applyFill="1"/>
    <xf numFmtId="0" fontId="31" fillId="8" borderId="0" xfId="0" applyFont="1" applyFill="1" applyAlignment="1">
      <alignment horizontal="right"/>
    </xf>
    <xf numFmtId="0" fontId="40" fillId="8" borderId="0" xfId="0" quotePrefix="1" applyFont="1" applyFill="1"/>
    <xf numFmtId="0" fontId="11" fillId="0" borderId="0" xfId="0" applyFont="1" applyAlignment="1">
      <alignment horizontal="right"/>
    </xf>
    <xf numFmtId="0" fontId="10" fillId="9" borderId="0" xfId="0" applyFont="1" applyFill="1"/>
    <xf numFmtId="0" fontId="10" fillId="9" borderId="0" xfId="0" applyFont="1" applyFill="1" applyAlignment="1">
      <alignment horizontal="centerContinuous"/>
    </xf>
    <xf numFmtId="0" fontId="41" fillId="9" borderId="0" xfId="0" applyFont="1" applyFill="1" applyAlignment="1">
      <alignment horizontal="centerContinuous" vertical="center"/>
    </xf>
    <xf numFmtId="0" fontId="42" fillId="9" borderId="0" xfId="0" applyFont="1" applyFill="1" applyAlignment="1">
      <alignment horizontal="centerContinuous"/>
    </xf>
    <xf numFmtId="0" fontId="11" fillId="0" borderId="0" xfId="0" applyFont="1" applyAlignment="1">
      <alignment vertical="center"/>
    </xf>
    <xf numFmtId="0" fontId="44" fillId="0" borderId="0" xfId="1" applyFont="1" applyAlignment="1">
      <alignment vertical="center"/>
    </xf>
    <xf numFmtId="0" fontId="10" fillId="8" borderId="0" xfId="0" applyFont="1" applyFill="1" applyAlignment="1">
      <alignment horizontal="right" vertical="center" indent="1"/>
    </xf>
    <xf numFmtId="0" fontId="35" fillId="8" borderId="0" xfId="0" quotePrefix="1" applyFont="1" applyFill="1" applyAlignment="1">
      <alignment vertical="center"/>
    </xf>
    <xf numFmtId="0" fontId="45" fillId="9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top"/>
    </xf>
    <xf numFmtId="0" fontId="45" fillId="9" borderId="0" xfId="0" applyFont="1" applyFill="1" applyAlignment="1">
      <alignment vertical="top"/>
    </xf>
    <xf numFmtId="167" fontId="0" fillId="0" borderId="0" xfId="2" applyNumberFormat="1" applyFont="1" applyAlignment="1">
      <alignment horizontal="center"/>
    </xf>
    <xf numFmtId="0" fontId="1" fillId="0" borderId="1" xfId="0" applyFont="1" applyBorder="1" applyAlignment="1">
      <alignment horizontal="right" indent="1"/>
    </xf>
    <xf numFmtId="9" fontId="0" fillId="4" borderId="9" xfId="3" applyFont="1" applyFill="1" applyBorder="1"/>
    <xf numFmtId="9" fontId="0" fillId="0" borderId="9" xfId="3" applyFont="1" applyBorder="1"/>
    <xf numFmtId="0" fontId="8" fillId="7" borderId="0" xfId="0" applyFont="1" applyFill="1"/>
    <xf numFmtId="9" fontId="8" fillId="7" borderId="0" xfId="3" applyFont="1" applyFill="1" applyBorder="1"/>
    <xf numFmtId="165" fontId="8" fillId="7" borderId="18" xfId="2" applyNumberFormat="1" applyFont="1" applyFill="1" applyBorder="1" applyAlignment="1">
      <alignment horizontal="center"/>
    </xf>
    <xf numFmtId="0" fontId="6" fillId="18" borderId="0" xfId="0" applyFont="1" applyFill="1" applyAlignment="1">
      <alignment vertical="center"/>
    </xf>
    <xf numFmtId="0" fontId="0" fillId="18" borderId="0" xfId="0" applyFill="1"/>
    <xf numFmtId="0" fontId="3" fillId="18" borderId="0" xfId="0" applyFont="1" applyFill="1"/>
    <xf numFmtId="0" fontId="14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0" fillId="0" borderId="8" xfId="0" applyBorder="1"/>
    <xf numFmtId="0" fontId="2" fillId="0" borderId="8" xfId="1" applyBorder="1"/>
    <xf numFmtId="0" fontId="46" fillId="9" borderId="0" xfId="0" applyFont="1" applyFill="1"/>
    <xf numFmtId="0" fontId="23" fillId="9" borderId="0" xfId="0" applyFont="1" applyFill="1"/>
    <xf numFmtId="0" fontId="39" fillId="0" borderId="0" xfId="0" applyFont="1"/>
    <xf numFmtId="0" fontId="47" fillId="0" borderId="0" xfId="0" applyFont="1"/>
    <xf numFmtId="0" fontId="0" fillId="9" borderId="0" xfId="0" applyFill="1" applyAlignment="1">
      <alignment horizontal="centerContinuous"/>
    </xf>
    <xf numFmtId="0" fontId="3" fillId="0" borderId="8" xfId="0" applyFont="1" applyBorder="1"/>
    <xf numFmtId="0" fontId="44" fillId="0" borderId="8" xfId="1" applyFont="1" applyBorder="1" applyAlignment="1">
      <alignment vertical="center"/>
    </xf>
    <xf numFmtId="43" fontId="0" fillId="0" borderId="8" xfId="2" applyFont="1" applyBorder="1"/>
    <xf numFmtId="0" fontId="44" fillId="9" borderId="0" xfId="1" applyFont="1" applyFill="1" applyBorder="1" applyAlignment="1">
      <alignment horizontal="centerContinuous" vertical="center"/>
    </xf>
    <xf numFmtId="43" fontId="0" fillId="9" borderId="0" xfId="2" applyFont="1" applyFill="1" applyBorder="1"/>
    <xf numFmtId="43" fontId="0" fillId="9" borderId="0" xfId="2" applyFont="1" applyFill="1"/>
    <xf numFmtId="0" fontId="17" fillId="9" borderId="0" xfId="0" applyFont="1" applyFill="1"/>
    <xf numFmtId="0" fontId="17" fillId="0" borderId="0" xfId="0" applyFont="1"/>
    <xf numFmtId="0" fontId="25" fillId="9" borderId="0" xfId="0" applyFont="1" applyFill="1" applyAlignment="1">
      <alignment vertical="center"/>
    </xf>
    <xf numFmtId="166" fontId="3" fillId="8" borderId="0" xfId="0" applyNumberFormat="1" applyFont="1" applyFill="1"/>
    <xf numFmtId="166" fontId="3" fillId="0" borderId="8" xfId="0" applyNumberFormat="1" applyFont="1" applyBorder="1"/>
    <xf numFmtId="0" fontId="25" fillId="9" borderId="0" xfId="0" applyFont="1" applyFill="1"/>
    <xf numFmtId="0" fontId="48" fillId="9" borderId="0" xfId="1" applyFont="1" applyFill="1" applyBorder="1" applyAlignment="1">
      <alignment horizontal="centerContinuous" vertical="center"/>
    </xf>
    <xf numFmtId="0" fontId="3" fillId="9" borderId="0" xfId="0" applyFont="1" applyFill="1" applyAlignment="1">
      <alignment horizontal="centerContinuous"/>
    </xf>
    <xf numFmtId="43" fontId="3" fillId="9" borderId="0" xfId="2" applyFont="1" applyFill="1"/>
    <xf numFmtId="43" fontId="3" fillId="0" borderId="0" xfId="2" applyFont="1"/>
    <xf numFmtId="43" fontId="10" fillId="9" borderId="0" xfId="2" applyFont="1" applyFill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3" fillId="0" borderId="0" xfId="0" quotePrefix="1" applyFont="1" applyAlignment="1">
      <alignment horizontal="left" vertical="center" indent="1"/>
    </xf>
  </cellXfs>
  <cellStyles count="6">
    <cellStyle name="Comma" xfId="2" builtinId="3"/>
    <cellStyle name="Comma 2" xfId="5" xr:uid="{CE88658B-E477-4369-A3DC-9496D9840D54}"/>
    <cellStyle name="Currency 2" xfId="4" xr:uid="{0E9692C5-878D-4636-BC60-D98DA6142C81}"/>
    <cellStyle name="Hyperlink" xfId="1" builtinId="8"/>
    <cellStyle name="Normal" xfId="0" builtinId="0"/>
    <cellStyle name="Per cent" xfId="3" builtinId="5"/>
  </cellStyles>
  <dxfs count="46">
    <dxf>
      <font>
        <b/>
        <i val="0"/>
      </font>
      <border>
        <top style="thin">
          <color auto="1"/>
        </top>
        <vertical/>
        <horizontal/>
      </border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numFmt numFmtId="3" formatCode="#,##0"/>
    </dxf>
    <dxf>
      <numFmt numFmtId="3" formatCode="#,##0"/>
    </dxf>
    <dxf>
      <numFmt numFmtId="19" formatCode="dd/mm/yyyy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Structure" Target="richData/rdrichvaluestructure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" Target="richData/rdrichvalue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myonlinetraininghub.com/new-excel-functions-for-accountant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https://youtu.be/vP5w0NErZ64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aYLiUkCa4Ic" TargetMode="External"/><Relationship Id="rId3" Type="http://schemas.openxmlformats.org/officeDocument/2006/relationships/image" Target="../media/image6.svg"/><Relationship Id="rId7" Type="http://schemas.openxmlformats.org/officeDocument/2006/relationships/hyperlink" Target="https://www.myonlinetraininghub.com/excel-tables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trimrange-function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mGOhfSHFlr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www.myonlinetraininghub.com/excel-vstack-and-hstack-functions" TargetMode="External"/><Relationship Id="rId4" Type="http://schemas.openxmlformats.org/officeDocument/2006/relationships/hyperlink" Target="https://youtu.be/RebdtDzsMj8?rel=0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bycol-and-byrow-function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8-ANSpXcHr0?rel=0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expert-upgrade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9.sv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filter-function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ZCQAweoAdOw?rel=0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groupby-and-pivotby-function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7II2VNMvqg0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groupby-and-pivotby-function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7II2VNMvqg0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sv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xlookup-function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2ViMm-wuM3U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let-function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o3ysGnl8ieM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vH-I3FkT2O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autofill-dates-in-excel" TargetMode="Externa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4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13.png"/><Relationship Id="rId5" Type="http://schemas.openxmlformats.org/officeDocument/2006/relationships/image" Target="../media/image3.png"/><Relationship Id="rId15" Type="http://schemas.openxmlformats.org/officeDocument/2006/relationships/image" Target="../media/image15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12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CF1F9-6A57-46D0-8038-763FB297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404BCE7E-7F69-43C5-A108-7637388E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F7E66AD2-56F9-432E-8686-AC3434CE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5</xdr:col>
      <xdr:colOff>390525</xdr:colOff>
      <xdr:row>0</xdr:row>
      <xdr:rowOff>190500</xdr:rowOff>
    </xdr:from>
    <xdr:to>
      <xdr:col>7</xdr:col>
      <xdr:colOff>571501</xdr:colOff>
      <xdr:row>0</xdr:row>
      <xdr:rowOff>485775</xdr:rowOff>
    </xdr:to>
    <xdr:grpSp>
      <xdr:nvGrpSpPr>
        <xdr:cNvPr id="5" name="Group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11FF46-914E-4278-98F0-6303E7FA25CA}"/>
            </a:ext>
          </a:extLst>
        </xdr:cNvPr>
        <xdr:cNvGrpSpPr/>
      </xdr:nvGrpSpPr>
      <xdr:grpSpPr>
        <a:xfrm>
          <a:off x="3152775" y="190500"/>
          <a:ext cx="1400176" cy="295275"/>
          <a:chOff x="4486275" y="142875"/>
          <a:chExt cx="1162050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E37A9641-F53D-9B40-ED9B-7D0DA59D9ACF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7" name="Graphic 6" descr="Document">
            <a:extLst>
              <a:ext uri="{FF2B5EF4-FFF2-40B4-BE49-F238E27FC236}">
                <a16:creationId xmlns:a16="http://schemas.microsoft.com/office/drawing/2014/main" id="{EC371BD7-8B08-5B1C-BA6C-F8346E0911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57149</xdr:colOff>
      <xdr:row>0</xdr:row>
      <xdr:rowOff>190500</xdr:rowOff>
    </xdr:from>
    <xdr:to>
      <xdr:col>10</xdr:col>
      <xdr:colOff>238125</xdr:colOff>
      <xdr:row>0</xdr:row>
      <xdr:rowOff>485775</xdr:rowOff>
    </xdr:to>
    <xdr:grpSp>
      <xdr:nvGrpSpPr>
        <xdr:cNvPr id="8" name="Group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ECC10F-53C6-4DE7-A541-6CC19039F1EA}"/>
            </a:ext>
          </a:extLst>
        </xdr:cNvPr>
        <xdr:cNvGrpSpPr/>
      </xdr:nvGrpSpPr>
      <xdr:grpSpPr>
        <a:xfrm>
          <a:off x="4648199" y="190500"/>
          <a:ext cx="1400176" cy="295275"/>
          <a:chOff x="5400674" y="152400"/>
          <a:chExt cx="1362075" cy="295275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BE2A0645-4167-1AEF-7DCE-F1CA40AEE50D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438298F-E3B6-C5C4-B955-D95645EA948B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6F7A638B-AAF4-177C-8F4D-E5C880C1C67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2" name="Isosceles Triangle 11">
              <a:extLst>
                <a:ext uri="{FF2B5EF4-FFF2-40B4-BE49-F238E27FC236}">
                  <a16:creationId xmlns:a16="http://schemas.microsoft.com/office/drawing/2014/main" id="{44995834-544D-4007-6D1D-072B9183077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1285875</xdr:colOff>
      <xdr:row>0</xdr:row>
      <xdr:rowOff>184149</xdr:rowOff>
    </xdr:from>
    <xdr:to>
      <xdr:col>6</xdr:col>
      <xdr:colOff>249237</xdr:colOff>
      <xdr:row>0</xdr:row>
      <xdr:rowOff>479424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6A3BD2-51DB-4BDC-AAEF-11F12BD543F7}"/>
            </a:ext>
          </a:extLst>
        </xdr:cNvPr>
        <xdr:cNvGrpSpPr/>
      </xdr:nvGrpSpPr>
      <xdr:grpSpPr>
        <a:xfrm>
          <a:off x="3495675" y="184149"/>
          <a:ext cx="2668587" cy="295275"/>
          <a:chOff x="2990629" y="142875"/>
          <a:chExt cx="2657696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7C9DD5B4-B69C-CAED-0042-75867817EB18}"/>
              </a:ext>
            </a:extLst>
          </xdr:cNvPr>
          <xdr:cNvSpPr/>
        </xdr:nvSpPr>
        <xdr:spPr>
          <a:xfrm>
            <a:off x="2990629" y="142875"/>
            <a:ext cx="2657696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TRIMRANGE Deep Dive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D227C4B1-8E07-E7A9-D551-8A3E8F99BD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438150</xdr:colOff>
      <xdr:row>0</xdr:row>
      <xdr:rowOff>184149</xdr:rowOff>
    </xdr:from>
    <xdr:to>
      <xdr:col>10</xdr:col>
      <xdr:colOff>538160</xdr:colOff>
      <xdr:row>0</xdr:row>
      <xdr:rowOff>479424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704B44-2F71-499D-863C-C805E06EBFE0}"/>
            </a:ext>
          </a:extLst>
        </xdr:cNvPr>
        <xdr:cNvGrpSpPr/>
      </xdr:nvGrpSpPr>
      <xdr:grpSpPr>
        <a:xfrm>
          <a:off x="6353175" y="184149"/>
          <a:ext cx="2947985" cy="295275"/>
          <a:chOff x="3800955" y="152400"/>
          <a:chExt cx="2961793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EF4D300C-CE50-32FF-C3D2-BAD462860713}"/>
              </a:ext>
            </a:extLst>
          </xdr:cNvPr>
          <xdr:cNvSpPr/>
        </xdr:nvSpPr>
        <xdr:spPr>
          <a:xfrm>
            <a:off x="3800955" y="152400"/>
            <a:ext cx="2961793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TRIMRANGE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Deep Dive T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13AD2A0-F15C-717F-2AEF-880D7D14E74E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A7F1C58E-4800-DDC4-8496-7063B569FA2A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7AF41AED-E72F-7498-6D01-8C8387FD5F2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10</xdr:col>
      <xdr:colOff>650722</xdr:colOff>
      <xdr:row>0</xdr:row>
      <xdr:rowOff>79375</xdr:rowOff>
    </xdr:from>
    <xdr:to>
      <xdr:col>17</xdr:col>
      <xdr:colOff>428624</xdr:colOff>
      <xdr:row>0</xdr:row>
      <xdr:rowOff>584199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A0C37141-318E-401C-994B-21140C50E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413722" y="79375"/>
          <a:ext cx="3702202" cy="504824"/>
        </a:xfrm>
        <a:prstGeom prst="rect">
          <a:avLst/>
        </a:prstGeom>
      </xdr:spPr>
    </xdr:pic>
    <xdr:clientData/>
  </xdr:twoCellAnchor>
  <xdr:twoCellAnchor editAs="oneCell">
    <xdr:from>
      <xdr:col>12</xdr:col>
      <xdr:colOff>246062</xdr:colOff>
      <xdr:row>30</xdr:row>
      <xdr:rowOff>148772</xdr:rowOff>
    </xdr:from>
    <xdr:to>
      <xdr:col>15</xdr:col>
      <xdr:colOff>161925</xdr:colOff>
      <xdr:row>32</xdr:row>
      <xdr:rowOff>23360</xdr:rowOff>
    </xdr:to>
    <xdr:grpSp>
      <xdr:nvGrpSpPr>
        <xdr:cNvPr id="11" name="Group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4C55AC0-B13E-44F2-A9B6-644EA24079B7}"/>
            </a:ext>
          </a:extLst>
        </xdr:cNvPr>
        <xdr:cNvGrpSpPr/>
      </xdr:nvGrpSpPr>
      <xdr:grpSpPr>
        <a:xfrm>
          <a:off x="9713912" y="8587922"/>
          <a:ext cx="1916113" cy="293688"/>
          <a:chOff x="3732211" y="142875"/>
          <a:chExt cx="1916113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DB16AE1B-A2D8-227F-C709-3BE125318F8E}"/>
              </a:ext>
            </a:extLst>
          </xdr:cNvPr>
          <xdr:cNvSpPr/>
        </xdr:nvSpPr>
        <xdr:spPr>
          <a:xfrm>
            <a:off x="3732211" y="142875"/>
            <a:ext cx="1916113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Excel Tables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886E6199-9E00-927B-D363-70D57D5E9C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15</xdr:col>
      <xdr:colOff>238125</xdr:colOff>
      <xdr:row>30</xdr:row>
      <xdr:rowOff>148772</xdr:rowOff>
    </xdr:from>
    <xdr:to>
      <xdr:col>19</xdr:col>
      <xdr:colOff>12701</xdr:colOff>
      <xdr:row>32</xdr:row>
      <xdr:rowOff>23360</xdr:rowOff>
    </xdr:to>
    <xdr:grpSp>
      <xdr:nvGrpSpPr>
        <xdr:cNvPr id="14" name="Group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E4AD649-C7B2-4A3C-90AA-05EAF1C59828}"/>
            </a:ext>
          </a:extLst>
        </xdr:cNvPr>
        <xdr:cNvGrpSpPr/>
      </xdr:nvGrpSpPr>
      <xdr:grpSpPr>
        <a:xfrm>
          <a:off x="11706225" y="8587922"/>
          <a:ext cx="2212976" cy="293688"/>
          <a:chOff x="4543424" y="152400"/>
          <a:chExt cx="2219326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AAC12695-7074-7866-B0BC-45D70B35FED1}"/>
              </a:ext>
            </a:extLst>
          </xdr:cNvPr>
          <xdr:cNvSpPr/>
        </xdr:nvSpPr>
        <xdr:spPr>
          <a:xfrm>
            <a:off x="4543424" y="152400"/>
            <a:ext cx="2219326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Excel Tables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T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6650CAE4-F202-7CFB-7848-F4513E5929F8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6FF76A0E-F5D2-5951-A3C5-0F6E5219A5E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3615AF0A-B5D8-2E4A-C1BC-F1D5F29ED66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4</xdr:col>
      <xdr:colOff>152399</xdr:colOff>
      <xdr:row>36</xdr:row>
      <xdr:rowOff>104775</xdr:rowOff>
    </xdr:from>
    <xdr:to>
      <xdr:col>6</xdr:col>
      <xdr:colOff>380999</xdr:colOff>
      <xdr:row>39</xdr:row>
      <xdr:rowOff>171450</xdr:rowOff>
    </xdr:to>
    <xdr:sp macro="" textlink="">
      <xdr:nvSpPr>
        <xdr:cNvPr id="19" name="Speech Bubble: Rectangle 18">
          <a:extLst>
            <a:ext uri="{FF2B5EF4-FFF2-40B4-BE49-F238E27FC236}">
              <a16:creationId xmlns:a16="http://schemas.microsoft.com/office/drawing/2014/main" id="{13D671CF-1E33-1B41-BEFA-7B270F1C93CC}"/>
            </a:ext>
          </a:extLst>
        </xdr:cNvPr>
        <xdr:cNvSpPr/>
      </xdr:nvSpPr>
      <xdr:spPr>
        <a:xfrm>
          <a:off x="4229099" y="9725025"/>
          <a:ext cx="2066925" cy="638175"/>
        </a:xfrm>
        <a:prstGeom prst="wedgeRectCallout">
          <a:avLst>
            <a:gd name="adj1" fmla="val -23243"/>
            <a:gd name="adj2" fmla="val -6355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 b="1"/>
            <a:t>Practice</a:t>
          </a:r>
          <a:r>
            <a:rPr lang="en-AU" sz="1100"/>
            <a:t>: find the minimum sales using TRIMRANGE for the range argument in</a:t>
          </a:r>
          <a:r>
            <a:rPr lang="en-AU" sz="1100" baseline="0"/>
            <a:t> the</a:t>
          </a:r>
          <a:r>
            <a:rPr lang="en-AU" sz="1100"/>
            <a:t> MIN function.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352272</xdr:colOff>
      <xdr:row>0</xdr:row>
      <xdr:rowOff>57151</xdr:rowOff>
    </xdr:from>
    <xdr:ext cx="3705377" cy="504824"/>
    <xdr:pic>
      <xdr:nvPicPr>
        <xdr:cNvPr id="10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B3ACC-A3FD-4F8B-A167-71E11C02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96047" y="57151"/>
          <a:ext cx="3705377" cy="504824"/>
        </a:xfrm>
        <a:prstGeom prst="rect">
          <a:avLst/>
        </a:prstGeom>
      </xdr:spPr>
    </xdr:pic>
    <xdr:clientData/>
  </xdr:oneCellAnchor>
  <xdr:twoCellAnchor>
    <xdr:from>
      <xdr:col>2</xdr:col>
      <xdr:colOff>849086</xdr:colOff>
      <xdr:row>8</xdr:row>
      <xdr:rowOff>16328</xdr:rowOff>
    </xdr:from>
    <xdr:to>
      <xdr:col>4</xdr:col>
      <xdr:colOff>424543</xdr:colOff>
      <xdr:row>9</xdr:row>
      <xdr:rowOff>88447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659F06-FE7C-F795-1A19-6009AC7F0C59}"/>
            </a:ext>
          </a:extLst>
        </xdr:cNvPr>
        <xdr:cNvSpPr txBox="1"/>
      </xdr:nvSpPr>
      <xdr:spPr>
        <a:xfrm>
          <a:off x="2090057" y="2122714"/>
          <a:ext cx="1502229" cy="284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AU" sz="1100">
              <a:solidFill>
                <a:schemeClr val="accent4">
                  <a:lumMod val="75000"/>
                </a:schemeClr>
              </a:solidFill>
              <a:latin typeface="Segoe Script" panose="030B0504020000000003" pitchFamily="66" charset="0"/>
            </a:rPr>
            <a:t>Sibling</a:t>
          </a:r>
          <a:r>
            <a:rPr lang="en-AU" sz="1100" baseline="0">
              <a:solidFill>
                <a:schemeClr val="accent4">
                  <a:lumMod val="75000"/>
                </a:schemeClr>
              </a:solidFill>
              <a:latin typeface="Segoe Script" panose="030B0504020000000003" pitchFamily="66" charset="0"/>
            </a:rPr>
            <a:t> function</a:t>
          </a:r>
          <a:endParaRPr lang="en-AU" sz="1100">
            <a:solidFill>
              <a:schemeClr val="accent4">
                <a:lumMod val="75000"/>
              </a:schemeClr>
            </a:solidFill>
            <a:latin typeface="Segoe Script" panose="030B0504020000000003" pitchFamily="66" charset="0"/>
          </a:endParaRPr>
        </a:p>
      </xdr:txBody>
    </xdr:sp>
    <xdr:clientData/>
  </xdr:twoCellAnchor>
  <xdr:twoCellAnchor>
    <xdr:from>
      <xdr:col>2</xdr:col>
      <xdr:colOff>287116</xdr:colOff>
      <xdr:row>8</xdr:row>
      <xdr:rowOff>158522</xdr:rowOff>
    </xdr:from>
    <xdr:to>
      <xdr:col>2</xdr:col>
      <xdr:colOff>849087</xdr:colOff>
      <xdr:row>9</xdr:row>
      <xdr:rowOff>107492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1A3699D9-BD80-387B-B370-F59139FA27A3}"/>
            </a:ext>
          </a:extLst>
        </xdr:cNvPr>
        <xdr:cNvCxnSpPr>
          <a:stCxn id="2" idx="1"/>
        </xdr:cNvCxnSpPr>
      </xdr:nvCxnSpPr>
      <xdr:spPr>
        <a:xfrm rot="10800000" flipV="1">
          <a:off x="1528087" y="2264908"/>
          <a:ext cx="561971" cy="161241"/>
        </a:xfrm>
        <a:prstGeom prst="curvedConnector3">
          <a:avLst>
            <a:gd name="adj1" fmla="val 50000"/>
          </a:avLst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523875</xdr:colOff>
      <xdr:row>0</xdr:row>
      <xdr:rowOff>171450</xdr:rowOff>
    </xdr:from>
    <xdr:to>
      <xdr:col>8</xdr:col>
      <xdr:colOff>57150</xdr:colOff>
      <xdr:row>0</xdr:row>
      <xdr:rowOff>466725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307506-987C-4F7E-8CFA-B5DBFB029D6F}"/>
            </a:ext>
          </a:extLst>
        </xdr:cNvPr>
        <xdr:cNvGrpSpPr/>
      </xdr:nvGrpSpPr>
      <xdr:grpSpPr>
        <a:xfrm>
          <a:off x="4838700" y="171450"/>
          <a:ext cx="2590800" cy="295275"/>
          <a:chOff x="4162424" y="152400"/>
          <a:chExt cx="2590800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A8C6CDFA-866A-70B2-BD5A-177E966A0D85}"/>
              </a:ext>
            </a:extLst>
          </xdr:cNvPr>
          <xdr:cNvSpPr/>
        </xdr:nvSpPr>
        <xdr:spPr>
          <a:xfrm>
            <a:off x="4162424" y="152400"/>
            <a:ext cx="2590800" cy="295275"/>
          </a:xfrm>
          <a:prstGeom prst="round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Deep Dive VSTACK Video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5DAE7887-AC33-28A8-3811-FEDF7824019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F5179942-F0B4-676D-D2FF-5ED67E7A7ED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2" name="Isosceles Triangle 11">
              <a:extLst>
                <a:ext uri="{FF2B5EF4-FFF2-40B4-BE49-F238E27FC236}">
                  <a16:creationId xmlns:a16="http://schemas.microsoft.com/office/drawing/2014/main" id="{61A313F5-6433-506E-8D1A-38C81F3D7A5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oneCell">
    <xdr:from>
      <xdr:col>2</xdr:col>
      <xdr:colOff>790576</xdr:colOff>
      <xdr:row>0</xdr:row>
      <xdr:rowOff>171450</xdr:rowOff>
    </xdr:from>
    <xdr:to>
      <xdr:col>5</xdr:col>
      <xdr:colOff>352426</xdr:colOff>
      <xdr:row>0</xdr:row>
      <xdr:rowOff>466725</xdr:rowOff>
    </xdr:to>
    <xdr:grpSp>
      <xdr:nvGrpSpPr>
        <xdr:cNvPr id="13" name="Group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E1F1C10-7765-4493-AE31-B20698AF5AA7}"/>
            </a:ext>
          </a:extLst>
        </xdr:cNvPr>
        <xdr:cNvGrpSpPr/>
      </xdr:nvGrpSpPr>
      <xdr:grpSpPr>
        <a:xfrm>
          <a:off x="2057401" y="171450"/>
          <a:ext cx="2609850" cy="295275"/>
          <a:chOff x="3038476" y="142875"/>
          <a:chExt cx="2609850" cy="295275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AF801D9F-4D8A-CA80-F218-6BEF12B2BC2E}"/>
              </a:ext>
            </a:extLst>
          </xdr:cNvPr>
          <xdr:cNvSpPr/>
        </xdr:nvSpPr>
        <xdr:spPr>
          <a:xfrm>
            <a:off x="3038476" y="142875"/>
            <a:ext cx="2609850" cy="295275"/>
          </a:xfrm>
          <a:prstGeom prst="round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Deep Dive VSTACK Written Tutorial</a:t>
            </a:r>
          </a:p>
        </xdr:txBody>
      </xdr:sp>
      <xdr:pic>
        <xdr:nvPicPr>
          <xdr:cNvPr id="15" name="Graphic 14" descr="Document">
            <a:extLst>
              <a:ext uri="{FF2B5EF4-FFF2-40B4-BE49-F238E27FC236}">
                <a16:creationId xmlns:a16="http://schemas.microsoft.com/office/drawing/2014/main" id="{1E9335FB-EF82-F2B4-4A17-0B4C8BE25F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161925</xdr:rowOff>
    </xdr:from>
    <xdr:to>
      <xdr:col>8</xdr:col>
      <xdr:colOff>38100</xdr:colOff>
      <xdr:row>0</xdr:row>
      <xdr:rowOff>457200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D86D0-A2A5-4125-901E-8D36DC76C1CC}"/>
            </a:ext>
          </a:extLst>
        </xdr:cNvPr>
        <xdr:cNvGrpSpPr/>
      </xdr:nvGrpSpPr>
      <xdr:grpSpPr>
        <a:xfrm>
          <a:off x="3200400" y="161925"/>
          <a:ext cx="3019425" cy="295275"/>
          <a:chOff x="2628900" y="142875"/>
          <a:chExt cx="3019425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DD295193-D73F-4563-0211-6A7F31D27DDB}"/>
              </a:ext>
            </a:extLst>
          </xdr:cNvPr>
          <xdr:cNvSpPr/>
        </xdr:nvSpPr>
        <xdr:spPr>
          <a:xfrm>
            <a:off x="2628900" y="142875"/>
            <a:ext cx="301942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</a:t>
            </a:r>
            <a:r>
              <a:rPr lang="en-AU" sz="1100">
                <a:solidFill>
                  <a:schemeClr val="lt1"/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Deep</a:t>
            </a:r>
            <a:r>
              <a:rPr lang="en-AU" sz="1100" baseline="0">
                <a:solidFill>
                  <a:schemeClr val="lt1"/>
                </a:solidFill>
                <a:effectLst/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 Dive BYROW &amp; BYCOL Tu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D1DB12E6-466C-5B88-E3FC-67773ACC44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142876</xdr:colOff>
      <xdr:row>0</xdr:row>
      <xdr:rowOff>161925</xdr:rowOff>
    </xdr:from>
    <xdr:to>
      <xdr:col>13</xdr:col>
      <xdr:colOff>304800</xdr:colOff>
      <xdr:row>0</xdr:row>
      <xdr:rowOff>457200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3B1463-54C8-4AD7-ACC5-E2D1A0F493AE}"/>
            </a:ext>
          </a:extLst>
        </xdr:cNvPr>
        <xdr:cNvGrpSpPr/>
      </xdr:nvGrpSpPr>
      <xdr:grpSpPr>
        <a:xfrm>
          <a:off x="6324601" y="161925"/>
          <a:ext cx="3171824" cy="295275"/>
          <a:chOff x="3590926" y="152400"/>
          <a:chExt cx="3171824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E143970F-4E13-AC4A-D4DE-060D1832283C}"/>
              </a:ext>
            </a:extLst>
          </xdr:cNvPr>
          <xdr:cNvSpPr/>
        </xdr:nvSpPr>
        <xdr:spPr>
          <a:xfrm>
            <a:off x="3590926" y="152400"/>
            <a:ext cx="3171824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Deep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Dive BYROW &amp; BYCOL Video</a:t>
            </a:r>
            <a:endParaRPr lang="en-AU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DFB5B74-BD72-26A7-0D4D-BE0420B9D294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05F02615-B417-1880-7622-99CE10CBC49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66DE6763-58E6-6C43-A657-8B79D7C94C00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13</xdr:col>
      <xdr:colOff>657072</xdr:colOff>
      <xdr:row>0</xdr:row>
      <xdr:rowOff>57151</xdr:rowOff>
    </xdr:from>
    <xdr:ext cx="3705377" cy="504824"/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34BDD29A-5BBA-479E-BAD4-578537CB9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848697" y="57151"/>
          <a:ext cx="3705377" cy="504824"/>
        </a:xfrm>
        <a:prstGeom prst="rect">
          <a:avLst/>
        </a:prstGeom>
      </xdr:spPr>
    </xdr:pic>
    <xdr:clientData/>
  </xdr:oneCellAnchor>
  <xdr:twoCellAnchor>
    <xdr:from>
      <xdr:col>14</xdr:col>
      <xdr:colOff>266701</xdr:colOff>
      <xdr:row>4</xdr:row>
      <xdr:rowOff>28574</xdr:rowOff>
    </xdr:from>
    <xdr:to>
      <xdr:col>18</xdr:col>
      <xdr:colOff>819151</xdr:colOff>
      <xdr:row>17</xdr:row>
      <xdr:rowOff>19049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20F1F89-43FD-4D0A-BDED-77B438129A7A}"/>
            </a:ext>
          </a:extLst>
        </xdr:cNvPr>
        <xdr:cNvSpPr txBox="1"/>
      </xdr:nvSpPr>
      <xdr:spPr>
        <a:xfrm>
          <a:off x="10210801" y="1447799"/>
          <a:ext cx="3333750" cy="26765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IMPORTANT</a:t>
          </a:r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NOTES:</a:t>
          </a:r>
        </a:p>
        <a:p>
          <a:pPr lvl="0"/>
          <a:endParaRPr lang="en-AU" sz="7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you’re familiar with LAMBDA, then it’s important to note that you do not need to define a name for the LAMBDA used by BYROW, although you can if you want. </a:t>
          </a:r>
        </a:p>
        <a:p>
          <a:pPr lvl="0"/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BYROW can evaluate a LAMBDA written inside it, without having to input the arguments inside parentheses at the end. e.g. this is not required: =BYROW(C5:F14,LAMBDA(x,SUM(x))(C5:F14))</a:t>
          </a:r>
        </a:p>
        <a:p>
          <a:pPr lvl="0"/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LAMBDA takes more than one name argument, but with the BYROW function, it can only take one name argument. </a:t>
          </a:r>
        </a:p>
        <a:p>
          <a:endParaRPr lang="en-AU" sz="1100"/>
        </a:p>
      </xdr:txBody>
    </xdr:sp>
    <xdr:clientData/>
  </xdr:twoCellAnchor>
  <xdr:twoCellAnchor editAs="oneCell">
    <xdr:from>
      <xdr:col>5</xdr:col>
      <xdr:colOff>762000</xdr:colOff>
      <xdr:row>7</xdr:row>
      <xdr:rowOff>57149</xdr:rowOff>
    </xdr:from>
    <xdr:to>
      <xdr:col>5</xdr:col>
      <xdr:colOff>1000125</xdr:colOff>
      <xdr:row>8</xdr:row>
      <xdr:rowOff>180974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7FA30481-3041-4262-9A11-8AB00DB3EE0D}"/>
            </a:ext>
          </a:extLst>
        </xdr:cNvPr>
        <xdr:cNvSpPr/>
      </xdr:nvSpPr>
      <xdr:spPr>
        <a:xfrm>
          <a:off x="4514850" y="2066924"/>
          <a:ext cx="238125" cy="333375"/>
        </a:xfrm>
        <a:prstGeom prst="rightBrace">
          <a:avLst/>
        </a:prstGeom>
        <a:ln>
          <a:solidFill>
            <a:schemeClr val="accent3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9</xdr:col>
      <xdr:colOff>161924</xdr:colOff>
      <xdr:row>4</xdr:row>
      <xdr:rowOff>38100</xdr:rowOff>
    </xdr:from>
    <xdr:to>
      <xdr:col>14</xdr:col>
      <xdr:colOff>142875</xdr:colOff>
      <xdr:row>17</xdr:row>
      <xdr:rowOff>19050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BD236044-83A3-44A9-9285-FA5F4F343E13}"/>
            </a:ext>
          </a:extLst>
        </xdr:cNvPr>
        <xdr:cNvGrpSpPr/>
      </xdr:nvGrpSpPr>
      <xdr:grpSpPr>
        <a:xfrm>
          <a:off x="6819899" y="1266825"/>
          <a:ext cx="3267076" cy="2667000"/>
          <a:chOff x="9429749" y="2247901"/>
          <a:chExt cx="3267076" cy="2667000"/>
        </a:xfrm>
      </xdr:grpSpPr>
      <xdr:sp macro="" textlink="">
        <xdr:nvSpPr>
          <xdr:cNvPr id="14" name="Speech Bubble: Rectangle 13">
            <a:extLst>
              <a:ext uri="{FF2B5EF4-FFF2-40B4-BE49-F238E27FC236}">
                <a16:creationId xmlns:a16="http://schemas.microsoft.com/office/drawing/2014/main" id="{5E9C8210-A714-79B5-B466-D9A9DF4F4A3E}"/>
              </a:ext>
            </a:extLst>
          </xdr:cNvPr>
          <xdr:cNvSpPr/>
        </xdr:nvSpPr>
        <xdr:spPr>
          <a:xfrm>
            <a:off x="9429749" y="2247901"/>
            <a:ext cx="3267076" cy="2667000"/>
          </a:xfrm>
          <a:prstGeom prst="wedgeRectCallout">
            <a:avLst>
              <a:gd name="adj1" fmla="val -59460"/>
              <a:gd name="adj2" fmla="val -20978"/>
            </a:avLst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/>
              <a:t>The </a:t>
            </a:r>
            <a:r>
              <a:rPr lang="en-AU" sz="1100" b="1"/>
              <a:t>LAMBDA(arrayName,</a:t>
            </a:r>
            <a:r>
              <a:rPr lang="en-AU" sz="1100" b="1" baseline="0"/>
              <a:t> formula)</a:t>
            </a:r>
          </a:p>
          <a:p>
            <a:pPr algn="l"/>
            <a:r>
              <a:rPr lang="en-AU" sz="1100" baseline="0"/>
              <a:t>argument can be replaced by a </a:t>
            </a:r>
          </a:p>
          <a:p>
            <a:pPr algn="l"/>
            <a:r>
              <a:rPr lang="en-AU" sz="1100" baseline="0"/>
              <a:t>single reference to the available</a:t>
            </a:r>
          </a:p>
          <a:p>
            <a:pPr algn="l"/>
            <a:r>
              <a:rPr lang="en-AU" sz="1100" b="1" baseline="0"/>
              <a:t>ETA lambdas </a:t>
            </a:r>
            <a:r>
              <a:rPr lang="en-AU" sz="1100" baseline="0"/>
              <a:t>here. </a:t>
            </a:r>
          </a:p>
          <a:p>
            <a:pPr algn="l"/>
            <a:endParaRPr lang="en-AU" sz="1100" baseline="0"/>
          </a:p>
          <a:p>
            <a:pPr algn="l"/>
            <a:r>
              <a:rPr lang="en-AU" sz="1100" baseline="0"/>
              <a:t>For example:</a:t>
            </a:r>
          </a:p>
          <a:p>
            <a:pPr algn="l"/>
            <a:r>
              <a:rPr lang="en-AU" sz="1100" baseline="0"/>
              <a:t> </a:t>
            </a:r>
          </a:p>
          <a:p>
            <a:pPr algn="l"/>
            <a:r>
              <a:rPr lang="en-AU" sz="1100" baseline="0"/>
              <a:t>=BYROW(C12:E21, </a:t>
            </a:r>
            <a:r>
              <a:rPr lang="en-AU" sz="1100" b="1" baseline="0"/>
              <a:t>AVERAGE</a:t>
            </a:r>
            <a:r>
              <a:rPr lang="en-AU" sz="1100" baseline="0"/>
              <a:t>)</a:t>
            </a:r>
            <a:endParaRPr lang="en-AU" sz="1100"/>
          </a:p>
        </xdr:txBody>
      </xdr:sp>
      <xdr:pic>
        <xdr:nvPicPr>
          <xdr:cNvPr id="15" name="Picture 14" descr="A screenshot of a computer&#10;&#10;Description automatically generated">
            <a:extLst>
              <a:ext uri="{FF2B5EF4-FFF2-40B4-BE49-F238E27FC236}">
                <a16:creationId xmlns:a16="http://schemas.microsoft.com/office/drawing/2014/main" id="{7AE3B7C9-E674-4F55-2F79-AD6F443D00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1601450" y="2286000"/>
            <a:ext cx="1057143" cy="2590476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1047750</xdr:colOff>
      <xdr:row>8</xdr:row>
      <xdr:rowOff>14287</xdr:rowOff>
    </xdr:from>
    <xdr:to>
      <xdr:col>8</xdr:col>
      <xdr:colOff>276225</xdr:colOff>
      <xdr:row>8</xdr:row>
      <xdr:rowOff>19049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DDAA7631-ECD3-4A38-B46C-8028296AB284}"/>
            </a:ext>
          </a:extLst>
        </xdr:cNvPr>
        <xdr:cNvCxnSpPr/>
      </xdr:nvCxnSpPr>
      <xdr:spPr>
        <a:xfrm>
          <a:off x="4800600" y="2233612"/>
          <a:ext cx="1657350" cy="4762"/>
        </a:xfrm>
        <a:prstGeom prst="straightConnector1">
          <a:avLst/>
        </a:prstGeom>
        <a:ln>
          <a:solidFill>
            <a:schemeClr val="accent3"/>
          </a:solidFill>
          <a:prstDash val="dash"/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18</xdr:row>
      <xdr:rowOff>152400</xdr:rowOff>
    </xdr:from>
    <xdr:to>
      <xdr:col>10</xdr:col>
      <xdr:colOff>0</xdr:colOff>
      <xdr:row>21</xdr:row>
      <xdr:rowOff>28575</xdr:rowOff>
    </xdr:to>
    <xdr:sp macro="" textlink="">
      <xdr:nvSpPr>
        <xdr:cNvPr id="17" name="Speech Bubble: Rectangle 16">
          <a:extLst>
            <a:ext uri="{FF2B5EF4-FFF2-40B4-BE49-F238E27FC236}">
              <a16:creationId xmlns:a16="http://schemas.microsoft.com/office/drawing/2014/main" id="{C9CCCDF3-70B5-497C-8F6E-CC110D12BD64}"/>
            </a:ext>
          </a:extLst>
        </xdr:cNvPr>
        <xdr:cNvSpPr/>
      </xdr:nvSpPr>
      <xdr:spPr>
        <a:xfrm>
          <a:off x="4991100" y="4276725"/>
          <a:ext cx="2133600" cy="504825"/>
        </a:xfrm>
        <a:prstGeom prst="wedgeRectCallout">
          <a:avLst>
            <a:gd name="adj1" fmla="val -54046"/>
            <a:gd name="adj2" fmla="val -23252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 b="1"/>
            <a:t>Practice</a:t>
          </a:r>
          <a:r>
            <a:rPr lang="en-AU" sz="1100"/>
            <a:t>: use BYROW to find the maximum grade for each student.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437997</xdr:colOff>
      <xdr:row>0</xdr:row>
      <xdr:rowOff>57151</xdr:rowOff>
    </xdr:from>
    <xdr:ext cx="3705377" cy="504824"/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43C44E7D-A6CF-4C62-98AE-0B19FAB1F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95947" y="57151"/>
          <a:ext cx="3705377" cy="504824"/>
        </a:xfrm>
        <a:prstGeom prst="rect">
          <a:avLst/>
        </a:prstGeom>
      </xdr:spPr>
    </xdr:pic>
    <xdr:clientData/>
  </xdr:oneCellAnchor>
  <xdr:twoCellAnchor>
    <xdr:from>
      <xdr:col>6</xdr:col>
      <xdr:colOff>514350</xdr:colOff>
      <xdr:row>13</xdr:row>
      <xdr:rowOff>104775</xdr:rowOff>
    </xdr:from>
    <xdr:to>
      <xdr:col>10</xdr:col>
      <xdr:colOff>314324</xdr:colOff>
      <xdr:row>16</xdr:row>
      <xdr:rowOff>9525</xdr:rowOff>
    </xdr:to>
    <xdr:sp macro="" textlink="">
      <xdr:nvSpPr>
        <xdr:cNvPr id="14" name="Speech Bubble: Rectangle 13">
          <a:extLst>
            <a:ext uri="{FF2B5EF4-FFF2-40B4-BE49-F238E27FC236}">
              <a16:creationId xmlns:a16="http://schemas.microsoft.com/office/drawing/2014/main" id="{563EE73A-72E0-4CA4-9FAD-D4D66EA51304}"/>
            </a:ext>
          </a:extLst>
        </xdr:cNvPr>
        <xdr:cNvSpPr/>
      </xdr:nvSpPr>
      <xdr:spPr>
        <a:xfrm>
          <a:off x="5810250" y="3371850"/>
          <a:ext cx="2371724" cy="533400"/>
        </a:xfrm>
        <a:prstGeom prst="wedgeRectCallout">
          <a:avLst>
            <a:gd name="adj1" fmla="val -55156"/>
            <a:gd name="adj2" fmla="val -22763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This is the equivalent of:</a:t>
          </a:r>
        </a:p>
        <a:p>
          <a:pPr algn="l"/>
          <a:r>
            <a:rPr lang="en-AU" sz="1100"/>
            <a:t>=SCAN(0,B14:B17,LAMBDA(a,b,a+b))</a:t>
          </a:r>
        </a:p>
      </xdr:txBody>
    </xdr:sp>
    <xdr:clientData/>
  </xdr:twoCellAnchor>
  <xdr:twoCellAnchor editAs="oneCell">
    <xdr:from>
      <xdr:col>3</xdr:col>
      <xdr:colOff>831684</xdr:colOff>
      <xdr:row>0</xdr:row>
      <xdr:rowOff>180975</xdr:rowOff>
    </xdr:from>
    <xdr:to>
      <xdr:col>7</xdr:col>
      <xdr:colOff>469733</xdr:colOff>
      <xdr:row>0</xdr:row>
      <xdr:rowOff>476250</xdr:rowOff>
    </xdr:to>
    <xdr:sp macro="" textlink="">
      <xdr:nvSpPr>
        <xdr:cNvPr id="16" name="Rectangle: Rounded Corner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C1D5E9-EEA3-414A-DCD2-E35A9B186683}"/>
            </a:ext>
          </a:extLst>
        </xdr:cNvPr>
        <xdr:cNvSpPr/>
      </xdr:nvSpPr>
      <xdr:spPr>
        <a:xfrm>
          <a:off x="2977316" y="180975"/>
          <a:ext cx="3478128" cy="295275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 baseline="0">
              <a:latin typeface="Segoe UI" panose="020B0502040204020203" pitchFamily="34" charset="0"/>
              <a:cs typeface="Segoe UI" panose="020B0502040204020203" pitchFamily="34" charset="0"/>
            </a:rPr>
            <a:t>Excel Expert Course - Unlock Your Full Potential</a:t>
          </a:r>
          <a:endParaRPr lang="en-AU" sz="11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7</xdr:col>
      <xdr:colOff>78206</xdr:colOff>
      <xdr:row>0</xdr:row>
      <xdr:rowOff>180975</xdr:rowOff>
    </xdr:from>
    <xdr:to>
      <xdr:col>7</xdr:col>
      <xdr:colOff>392530</xdr:colOff>
      <xdr:row>0</xdr:row>
      <xdr:rowOff>495299</xdr:rowOff>
    </xdr:to>
    <xdr:pic>
      <xdr:nvPicPr>
        <xdr:cNvPr id="22" name="Graphic 21" descr="Diploma with solid fill">
          <a:extLst>
            <a:ext uri="{FF2B5EF4-FFF2-40B4-BE49-F238E27FC236}">
              <a16:creationId xmlns:a16="http://schemas.microsoft.com/office/drawing/2014/main" id="{48608172-5CAC-4128-9B46-717E39FD6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063917" y="180975"/>
          <a:ext cx="314324" cy="314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171450</xdr:rowOff>
    </xdr:from>
    <xdr:to>
      <xdr:col>6</xdr:col>
      <xdr:colOff>981075</xdr:colOff>
      <xdr:row>0</xdr:row>
      <xdr:rowOff>466725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D2A70A-BEEC-4629-B661-158A29A8ED77}"/>
            </a:ext>
          </a:extLst>
        </xdr:cNvPr>
        <xdr:cNvGrpSpPr/>
      </xdr:nvGrpSpPr>
      <xdr:grpSpPr>
        <a:xfrm>
          <a:off x="3209925" y="171450"/>
          <a:ext cx="2333625" cy="295275"/>
          <a:chOff x="3314700" y="142875"/>
          <a:chExt cx="2333625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E3E9A21-6B81-F56D-02FC-B81F49B3E02A}"/>
              </a:ext>
            </a:extLst>
          </xdr:cNvPr>
          <xdr:cNvSpPr/>
        </xdr:nvSpPr>
        <xdr:spPr>
          <a:xfrm>
            <a:off x="3314700" y="142875"/>
            <a:ext cx="233362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Deep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Dive FILTER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B70D9134-1E5E-B919-B989-731F2FACE1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247651</xdr:colOff>
      <xdr:row>0</xdr:row>
      <xdr:rowOff>171450</xdr:rowOff>
    </xdr:from>
    <xdr:to>
      <xdr:col>10</xdr:col>
      <xdr:colOff>28575</xdr:colOff>
      <xdr:row>0</xdr:row>
      <xdr:rowOff>466725</xdr:rowOff>
    </xdr:to>
    <xdr:grpSp>
      <xdr:nvGrpSpPr>
        <xdr:cNvPr id="6" name="Group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7A739D-3435-4938-A102-188776ABCC6A}"/>
            </a:ext>
          </a:extLst>
        </xdr:cNvPr>
        <xdr:cNvGrpSpPr/>
      </xdr:nvGrpSpPr>
      <xdr:grpSpPr>
        <a:xfrm>
          <a:off x="5838826" y="171450"/>
          <a:ext cx="2581274" cy="295275"/>
          <a:chOff x="4181476" y="152400"/>
          <a:chExt cx="2581274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B4A88AA4-0F4A-41E5-C44A-AD85540AB001}"/>
              </a:ext>
            </a:extLst>
          </xdr:cNvPr>
          <xdr:cNvSpPr/>
        </xdr:nvSpPr>
        <xdr:spPr>
          <a:xfrm>
            <a:off x="4181476" y="152400"/>
            <a:ext cx="2581274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Deep Dive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FILTER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987E79B-12E2-76E4-FFD8-E2BAA489DA1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F55172B6-3245-DA49-2621-406E93A8AC2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80520E2F-57D8-5B2F-A631-BFA9C1892F8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10</xdr:col>
      <xdr:colOff>361950</xdr:colOff>
      <xdr:row>0</xdr:row>
      <xdr:rowOff>38100</xdr:rowOff>
    </xdr:from>
    <xdr:ext cx="3705377" cy="504824"/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AE2D3E87-A3E5-4F30-824D-E14AEE7B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53475" y="38100"/>
          <a:ext cx="3705377" cy="504824"/>
        </a:xfrm>
        <a:prstGeom prst="rect">
          <a:avLst/>
        </a:prstGeom>
      </xdr:spPr>
    </xdr:pic>
    <xdr:clientData/>
  </xdr:oneCellAnchor>
  <xdr:twoCellAnchor>
    <xdr:from>
      <xdr:col>6</xdr:col>
      <xdr:colOff>447675</xdr:colOff>
      <xdr:row>25</xdr:row>
      <xdr:rowOff>19050</xdr:rowOff>
    </xdr:from>
    <xdr:to>
      <xdr:col>8</xdr:col>
      <xdr:colOff>228600</xdr:colOff>
      <xdr:row>27</xdr:row>
      <xdr:rowOff>142875</xdr:rowOff>
    </xdr:to>
    <xdr:sp macro="" textlink="">
      <xdr:nvSpPr>
        <xdr:cNvPr id="11" name="Speech Bubble: Rectangle 10">
          <a:extLst>
            <a:ext uri="{FF2B5EF4-FFF2-40B4-BE49-F238E27FC236}">
              <a16:creationId xmlns:a16="http://schemas.microsoft.com/office/drawing/2014/main" id="{F7101B77-BA22-4033-AFF9-F90A43D7C159}"/>
            </a:ext>
          </a:extLst>
        </xdr:cNvPr>
        <xdr:cNvSpPr/>
      </xdr:nvSpPr>
      <xdr:spPr>
        <a:xfrm>
          <a:off x="5010150" y="5429250"/>
          <a:ext cx="2133600" cy="504825"/>
        </a:xfrm>
        <a:prstGeom prst="wedgeRectCallout">
          <a:avLst>
            <a:gd name="adj1" fmla="val -54046"/>
            <a:gd name="adj2" fmla="val -23252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 b="1"/>
            <a:t>Practice</a:t>
          </a:r>
          <a:r>
            <a:rPr lang="en-AU" sz="1100"/>
            <a:t>: use FILTER to return</a:t>
          </a:r>
          <a:r>
            <a:rPr lang="en-AU" sz="1100" baseline="0"/>
            <a:t> the transactions for 'Stamps'.</a:t>
          </a:r>
          <a:endParaRPr lang="en-A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190501</xdr:colOff>
      <xdr:row>0</xdr:row>
      <xdr:rowOff>152399</xdr:rowOff>
    </xdr:from>
    <xdr:to>
      <xdr:col>8</xdr:col>
      <xdr:colOff>628651</xdr:colOff>
      <xdr:row>0</xdr:row>
      <xdr:rowOff>447674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54788-EF2B-4A67-BC76-1CCF1682D473}"/>
            </a:ext>
          </a:extLst>
        </xdr:cNvPr>
        <xdr:cNvGrpSpPr/>
      </xdr:nvGrpSpPr>
      <xdr:grpSpPr>
        <a:xfrm>
          <a:off x="3124201" y="152399"/>
          <a:ext cx="3295650" cy="295275"/>
          <a:chOff x="2352676" y="142875"/>
          <a:chExt cx="32956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4E517625-77F1-4C4D-9C83-90AB09A3FFB0}"/>
              </a:ext>
            </a:extLst>
          </xdr:cNvPr>
          <xdr:cNvSpPr/>
        </xdr:nvSpPr>
        <xdr:spPr>
          <a:xfrm>
            <a:off x="2352676" y="142875"/>
            <a:ext cx="32956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GROUPBY &amp;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PIVOTBY 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Deep dive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0FD68F4C-93B3-EDAC-0B02-0F23B2BDF3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752475</xdr:colOff>
      <xdr:row>0</xdr:row>
      <xdr:rowOff>152399</xdr:rowOff>
    </xdr:from>
    <xdr:to>
      <xdr:col>11</xdr:col>
      <xdr:colOff>1476374</xdr:colOff>
      <xdr:row>0</xdr:row>
      <xdr:rowOff>447674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E01E76-A746-4FA9-AC64-49DB2C9A7B82}"/>
            </a:ext>
          </a:extLst>
        </xdr:cNvPr>
        <xdr:cNvGrpSpPr/>
      </xdr:nvGrpSpPr>
      <xdr:grpSpPr>
        <a:xfrm>
          <a:off x="6543675" y="152399"/>
          <a:ext cx="3409949" cy="295275"/>
          <a:chOff x="3352800" y="152400"/>
          <a:chExt cx="3409949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737865BA-5803-A90D-BFD9-BC86616F35BB}"/>
              </a:ext>
            </a:extLst>
          </xdr:cNvPr>
          <xdr:cNvSpPr/>
        </xdr:nvSpPr>
        <xdr:spPr>
          <a:xfrm>
            <a:off x="3352800" y="152400"/>
            <a:ext cx="3409949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GROUPBY &amp; PIVOTBY Deep Dive Video</a:t>
            </a:r>
            <a:endParaRPr lang="en-AU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2815D193-2550-2E68-480A-362C07FB294E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6BEEB54A-C674-C2FF-FC8D-B6E70EC251FA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DBAC2303-548F-BD14-FDC4-B86353DE236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12</xdr:col>
      <xdr:colOff>476097</xdr:colOff>
      <xdr:row>0</xdr:row>
      <xdr:rowOff>47625</xdr:rowOff>
    </xdr:from>
    <xdr:to>
      <xdr:col>17</xdr:col>
      <xdr:colOff>523874</xdr:colOff>
      <xdr:row>0</xdr:row>
      <xdr:rowOff>552449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3F1EA349-1979-45DA-8521-36D0204A3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0477347" y="47625"/>
          <a:ext cx="3705377" cy="5048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402404</xdr:colOff>
      <xdr:row>0</xdr:row>
      <xdr:rowOff>60158</xdr:rowOff>
    </xdr:from>
    <xdr:to>
      <xdr:col>18</xdr:col>
      <xdr:colOff>406065</xdr:colOff>
      <xdr:row>0</xdr:row>
      <xdr:rowOff>564982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00BFAF31-69AC-40E9-8698-5912672F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298879" y="60158"/>
          <a:ext cx="3708886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323850</xdr:colOff>
      <xdr:row>0</xdr:row>
      <xdr:rowOff>171450</xdr:rowOff>
    </xdr:from>
    <xdr:to>
      <xdr:col>8</xdr:col>
      <xdr:colOff>552450</xdr:colOff>
      <xdr:row>0</xdr:row>
      <xdr:rowOff>466725</xdr:rowOff>
    </xdr:to>
    <xdr:grpSp>
      <xdr:nvGrpSpPr>
        <xdr:cNvPr id="11" name="Group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C4CA93-C95C-48F8-8BB2-8D423105DBDF}"/>
            </a:ext>
          </a:extLst>
        </xdr:cNvPr>
        <xdr:cNvGrpSpPr/>
      </xdr:nvGrpSpPr>
      <xdr:grpSpPr>
        <a:xfrm>
          <a:off x="3086100" y="171450"/>
          <a:ext cx="3295650" cy="295275"/>
          <a:chOff x="2352676" y="142875"/>
          <a:chExt cx="32956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A5782025-EF30-1A84-66C5-20DD728486EF}"/>
              </a:ext>
            </a:extLst>
          </xdr:cNvPr>
          <xdr:cNvSpPr/>
        </xdr:nvSpPr>
        <xdr:spPr>
          <a:xfrm>
            <a:off x="2352676" y="142875"/>
            <a:ext cx="32956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GROUPBY &amp;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PIVOTBY 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Deep dive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005CF63D-768D-14DC-08E5-7334286F1B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676274</xdr:colOff>
      <xdr:row>0</xdr:row>
      <xdr:rowOff>171450</xdr:rowOff>
    </xdr:from>
    <xdr:to>
      <xdr:col>13</xdr:col>
      <xdr:colOff>19048</xdr:colOff>
      <xdr:row>0</xdr:row>
      <xdr:rowOff>466725</xdr:rowOff>
    </xdr:to>
    <xdr:grpSp>
      <xdr:nvGrpSpPr>
        <xdr:cNvPr id="14" name="Group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2A1F601-7EF8-413C-93F4-1A24638DA96B}"/>
            </a:ext>
          </a:extLst>
        </xdr:cNvPr>
        <xdr:cNvGrpSpPr/>
      </xdr:nvGrpSpPr>
      <xdr:grpSpPr>
        <a:xfrm>
          <a:off x="6505574" y="171450"/>
          <a:ext cx="3409949" cy="295275"/>
          <a:chOff x="3352800" y="152400"/>
          <a:chExt cx="3409949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FA95AC3E-C884-6315-C188-8378206271C3}"/>
              </a:ext>
            </a:extLst>
          </xdr:cNvPr>
          <xdr:cNvSpPr/>
        </xdr:nvSpPr>
        <xdr:spPr>
          <a:xfrm>
            <a:off x="3352800" y="152400"/>
            <a:ext cx="3409949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GROUPBY &amp; PIVOTBY Deep Dive Video</a:t>
            </a:r>
            <a:endParaRPr lang="en-AU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43BCCC47-A87B-E0CC-5CB9-48890229E4D0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E49CDA56-C0D2-7158-5BC6-6889C169B54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F8500E6B-E3FC-3447-241D-F3AF7072D53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809625</xdr:colOff>
      <xdr:row>0</xdr:row>
      <xdr:rowOff>161925</xdr:rowOff>
    </xdr:from>
    <xdr:to>
      <xdr:col>6</xdr:col>
      <xdr:colOff>600075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3076575" y="161925"/>
          <a:ext cx="2581275" cy="295275"/>
          <a:chOff x="3067050" y="142875"/>
          <a:chExt cx="2581275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3067050" y="142875"/>
            <a:ext cx="25812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XLOOKUP Deep Dive T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742950</xdr:colOff>
      <xdr:row>0</xdr:row>
      <xdr:rowOff>161925</xdr:rowOff>
    </xdr:from>
    <xdr:to>
      <xdr:col>10</xdr:col>
      <xdr:colOff>123824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5800725" y="161925"/>
          <a:ext cx="2800349" cy="295275"/>
          <a:chOff x="3962400" y="152400"/>
          <a:chExt cx="2800349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3962400" y="152400"/>
            <a:ext cx="2800349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XLOOKUP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Deep Dive T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10</xdr:col>
      <xdr:colOff>390372</xdr:colOff>
      <xdr:row>0</xdr:row>
      <xdr:rowOff>57151</xdr:rowOff>
    </xdr:from>
    <xdr:to>
      <xdr:col>15</xdr:col>
      <xdr:colOff>304799</xdr:colOff>
      <xdr:row>0</xdr:row>
      <xdr:rowOff>561975</xdr:rowOff>
    </xdr:to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867622" y="57151"/>
          <a:ext cx="3705377" cy="504824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</xdr:row>
      <xdr:rowOff>247650</xdr:rowOff>
    </xdr:from>
    <xdr:to>
      <xdr:col>4</xdr:col>
      <xdr:colOff>466462</xdr:colOff>
      <xdr:row>11</xdr:row>
      <xdr:rowOff>123744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3DAA1E-AA9D-4BE3-B168-CDA66387D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9225" y="3676650"/>
          <a:ext cx="2104762" cy="6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12</xdr:row>
      <xdr:rowOff>276225</xdr:rowOff>
    </xdr:from>
    <xdr:to>
      <xdr:col>4</xdr:col>
      <xdr:colOff>837889</xdr:colOff>
      <xdr:row>12</xdr:row>
      <xdr:rowOff>923844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40CCBD-EAD6-42EA-83D8-13FD082CA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09700" y="4686300"/>
          <a:ext cx="2485714" cy="647619"/>
        </a:xfrm>
        <a:prstGeom prst="rect">
          <a:avLst/>
        </a:prstGeom>
      </xdr:spPr>
    </xdr:pic>
    <xdr:clientData/>
  </xdr:twoCellAnchor>
  <xdr:twoCellAnchor>
    <xdr:from>
      <xdr:col>7</xdr:col>
      <xdr:colOff>771527</xdr:colOff>
      <xdr:row>21</xdr:row>
      <xdr:rowOff>152401</xdr:rowOff>
    </xdr:from>
    <xdr:to>
      <xdr:col>10</xdr:col>
      <xdr:colOff>800101</xdr:colOff>
      <xdr:row>24</xdr:row>
      <xdr:rowOff>19051</xdr:rowOff>
    </xdr:to>
    <xdr:sp macro="" textlink="">
      <xdr:nvSpPr>
        <xdr:cNvPr id="16" name="Speech Bubble: Rectangle 15">
          <a:extLst>
            <a:ext uri="{FF2B5EF4-FFF2-40B4-BE49-F238E27FC236}">
              <a16:creationId xmlns:a16="http://schemas.microsoft.com/office/drawing/2014/main" id="{D383EE41-6B82-4121-85E7-4E586CC99C76}"/>
            </a:ext>
          </a:extLst>
        </xdr:cNvPr>
        <xdr:cNvSpPr/>
      </xdr:nvSpPr>
      <xdr:spPr>
        <a:xfrm>
          <a:off x="6677027" y="6924676"/>
          <a:ext cx="2600324" cy="495300"/>
        </a:xfrm>
        <a:prstGeom prst="wedgeRectCallout">
          <a:avLst>
            <a:gd name="adj1" fmla="val 20423"/>
            <a:gd name="adj2" fmla="val -708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The </a:t>
          </a:r>
          <a:r>
            <a:rPr lang="en-AU" sz="1100" b="1"/>
            <a:t>lookup_array </a:t>
          </a:r>
          <a:r>
            <a:rPr lang="en-AU" sz="1100"/>
            <a:t>and </a:t>
          </a:r>
          <a:r>
            <a:rPr lang="en-AU" sz="1100" b="1"/>
            <a:t>return_array</a:t>
          </a:r>
          <a:r>
            <a:rPr lang="en-AU" sz="1100" b="1" baseline="0"/>
            <a:t> </a:t>
          </a:r>
          <a:r>
            <a:rPr lang="en-AU" sz="1100" baseline="0"/>
            <a:t>must contain the same number of rows.</a:t>
          </a:r>
          <a:endParaRPr lang="en-AU" sz="1100"/>
        </a:p>
      </xdr:txBody>
    </xdr:sp>
    <xdr:clientData/>
  </xdr:twoCellAnchor>
  <xdr:twoCellAnchor>
    <xdr:from>
      <xdr:col>2</xdr:col>
      <xdr:colOff>85726</xdr:colOff>
      <xdr:row>44</xdr:row>
      <xdr:rowOff>47625</xdr:rowOff>
    </xdr:from>
    <xdr:to>
      <xdr:col>5</xdr:col>
      <xdr:colOff>47625</xdr:colOff>
      <xdr:row>49</xdr:row>
      <xdr:rowOff>19051</xdr:rowOff>
    </xdr:to>
    <xdr:sp macro="" textlink="">
      <xdr:nvSpPr>
        <xdr:cNvPr id="17" name="Speech Bubble: Rectangle 16">
          <a:extLst>
            <a:ext uri="{FF2B5EF4-FFF2-40B4-BE49-F238E27FC236}">
              <a16:creationId xmlns:a16="http://schemas.microsoft.com/office/drawing/2014/main" id="{2FA52561-D87F-494A-96B3-2181AE5220BF}"/>
            </a:ext>
          </a:extLst>
        </xdr:cNvPr>
        <xdr:cNvSpPr/>
      </xdr:nvSpPr>
      <xdr:spPr>
        <a:xfrm>
          <a:off x="1504951" y="11639550"/>
          <a:ext cx="2752724" cy="1019176"/>
        </a:xfrm>
        <a:prstGeom prst="wedgeRectCallout">
          <a:avLst>
            <a:gd name="adj1" fmla="val 20423"/>
            <a:gd name="adj2" fmla="val -708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vertical </a:t>
          </a: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lookup_array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must contain the same number of rows as the </a:t>
          </a: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return_array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a horizontal </a:t>
          </a: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lookup_array,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in this example, must contain the same number of columns as the </a:t>
          </a: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return_array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30</xdr:row>
      <xdr:rowOff>66675</xdr:rowOff>
    </xdr:from>
    <xdr:to>
      <xdr:col>11</xdr:col>
      <xdr:colOff>161925</xdr:colOff>
      <xdr:row>33</xdr:row>
      <xdr:rowOff>152400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025D2FDD-C245-4020-B2D8-387E87740EA8}"/>
            </a:ext>
          </a:extLst>
        </xdr:cNvPr>
        <xdr:cNvSpPr/>
      </xdr:nvSpPr>
      <xdr:spPr>
        <a:xfrm>
          <a:off x="4029075" y="3838575"/>
          <a:ext cx="3800475" cy="657225"/>
        </a:xfrm>
        <a:prstGeom prst="wedgeRectCallout">
          <a:avLst>
            <a:gd name="adj1" fmla="val -21698"/>
            <a:gd name="adj2" fmla="val -6728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The LET formula</a:t>
          </a:r>
          <a:r>
            <a:rPr lang="en-AU" sz="1100" baseline="0"/>
            <a:t> only calculates the SUM once, vs the IF formula which calculates it twice; once for the logical test and once for either the TRUE or FALSE result.</a:t>
          </a:r>
          <a:endParaRPr lang="en-AU" sz="1100"/>
        </a:p>
      </xdr:txBody>
    </xdr:sp>
    <xdr:clientData/>
  </xdr:twoCellAnchor>
  <xdr:twoCellAnchor>
    <xdr:from>
      <xdr:col>1</xdr:col>
      <xdr:colOff>1333499</xdr:colOff>
      <xdr:row>15</xdr:row>
      <xdr:rowOff>19050</xdr:rowOff>
    </xdr:from>
    <xdr:to>
      <xdr:col>2</xdr:col>
      <xdr:colOff>47625</xdr:colOff>
      <xdr:row>17</xdr:row>
      <xdr:rowOff>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33976E41-C001-4D7A-92A0-A903EB985207}"/>
            </a:ext>
          </a:extLst>
        </xdr:cNvPr>
        <xdr:cNvSpPr/>
      </xdr:nvSpPr>
      <xdr:spPr>
        <a:xfrm>
          <a:off x="1552574" y="3552825"/>
          <a:ext cx="114301" cy="400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386715</xdr:colOff>
      <xdr:row>3</xdr:row>
      <xdr:rowOff>5717</xdr:rowOff>
    </xdr:from>
    <xdr:to>
      <xdr:col>3</xdr:col>
      <xdr:colOff>454543</xdr:colOff>
      <xdr:row>3</xdr:row>
      <xdr:rowOff>133350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A232228-70BB-4B82-9B1B-D7F182C771C3}"/>
            </a:ext>
          </a:extLst>
        </xdr:cNvPr>
        <xdr:cNvSpPr/>
      </xdr:nvSpPr>
      <xdr:spPr>
        <a:xfrm rot="5400000">
          <a:off x="2386998" y="645220"/>
          <a:ext cx="127633" cy="895142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561974</xdr:colOff>
      <xdr:row>3</xdr:row>
      <xdr:rowOff>5717</xdr:rowOff>
    </xdr:from>
    <xdr:to>
      <xdr:col>5</xdr:col>
      <xdr:colOff>43543</xdr:colOff>
      <xdr:row>3</xdr:row>
      <xdr:rowOff>136072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20C9919-0E7F-47E3-A1CA-0E8D43D1DE4C}"/>
            </a:ext>
          </a:extLst>
        </xdr:cNvPr>
        <xdr:cNvSpPr/>
      </xdr:nvSpPr>
      <xdr:spPr>
        <a:xfrm rot="5400000" flipV="1">
          <a:off x="3462474" y="572317"/>
          <a:ext cx="130355" cy="1043669"/>
        </a:xfrm>
        <a:prstGeom prst="rightBrace">
          <a:avLst/>
        </a:prstGeom>
        <a:ln>
          <a:solidFill>
            <a:schemeClr val="accent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101677</xdr:colOff>
      <xdr:row>3</xdr:row>
      <xdr:rowOff>5721</xdr:rowOff>
    </xdr:from>
    <xdr:to>
      <xdr:col>6</xdr:col>
      <xdr:colOff>171452</xdr:colOff>
      <xdr:row>3</xdr:row>
      <xdr:rowOff>114305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FB731D4C-1EEB-4BAA-8D2B-A8E4D52BAF47}"/>
            </a:ext>
          </a:extLst>
        </xdr:cNvPr>
        <xdr:cNvSpPr/>
      </xdr:nvSpPr>
      <xdr:spPr>
        <a:xfrm rot="5400000">
          <a:off x="4393016" y="743582"/>
          <a:ext cx="108584" cy="679375"/>
        </a:xfrm>
        <a:prstGeom prst="rightBrac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321129</xdr:colOff>
      <xdr:row>4</xdr:row>
      <xdr:rowOff>19049</xdr:rowOff>
    </xdr:from>
    <xdr:to>
      <xdr:col>3</xdr:col>
      <xdr:colOff>527958</xdr:colOff>
      <xdr:row>7</xdr:row>
      <xdr:rowOff>56399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8C7528-4572-4902-BF8A-FF522A1B7B56}"/>
            </a:ext>
          </a:extLst>
        </xdr:cNvPr>
        <xdr:cNvSpPr txBox="1"/>
      </xdr:nvSpPr>
      <xdr:spPr>
        <a:xfrm>
          <a:off x="1937658" y="1254578"/>
          <a:ext cx="1034143" cy="674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>
              <a:solidFill>
                <a:schemeClr val="accent2">
                  <a:lumMod val="75000"/>
                </a:schemeClr>
              </a:solidFill>
            </a:rPr>
            <a:t>first variable name &amp;</a:t>
          </a:r>
          <a:r>
            <a:rPr lang="en-AU" sz="1100" baseline="0">
              <a:solidFill>
                <a:schemeClr val="accent2">
                  <a:lumMod val="75000"/>
                </a:schemeClr>
              </a:solidFill>
            </a:rPr>
            <a:t> value</a:t>
          </a:r>
          <a:endParaRPr lang="en-AU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455839</xdr:colOff>
      <xdr:row>4</xdr:row>
      <xdr:rowOff>19049</xdr:rowOff>
    </xdr:from>
    <xdr:to>
      <xdr:col>5</xdr:col>
      <xdr:colOff>174171</xdr:colOff>
      <xdr:row>7</xdr:row>
      <xdr:rowOff>56399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DA1FBC7-39E2-40F4-8430-983FBBB593F4}"/>
            </a:ext>
          </a:extLst>
        </xdr:cNvPr>
        <xdr:cNvSpPr txBox="1"/>
      </xdr:nvSpPr>
      <xdr:spPr>
        <a:xfrm flipH="1">
          <a:off x="2899682" y="1254578"/>
          <a:ext cx="1280432" cy="674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>
              <a:solidFill>
                <a:schemeClr val="accent1">
                  <a:lumMod val="75000"/>
                </a:schemeClr>
              </a:solidFill>
            </a:rPr>
            <a:t>optional second variable name &amp;</a:t>
          </a:r>
          <a:r>
            <a:rPr lang="en-AU" sz="1100" baseline="0">
              <a:solidFill>
                <a:schemeClr val="accent1">
                  <a:lumMod val="75000"/>
                </a:schemeClr>
              </a:solidFill>
            </a:rPr>
            <a:t> value</a:t>
          </a:r>
          <a:endParaRPr lang="en-AU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59870</xdr:colOff>
      <xdr:row>4</xdr:row>
      <xdr:rowOff>19050</xdr:rowOff>
    </xdr:from>
    <xdr:to>
      <xdr:col>6</xdr:col>
      <xdr:colOff>242208</xdr:colOff>
      <xdr:row>7</xdr:row>
      <xdr:rowOff>56400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7995A71-D2D9-4716-BBBE-5B4D14B30BD5}"/>
            </a:ext>
          </a:extLst>
        </xdr:cNvPr>
        <xdr:cNvSpPr txBox="1"/>
      </xdr:nvSpPr>
      <xdr:spPr>
        <a:xfrm>
          <a:off x="4065813" y="1254579"/>
          <a:ext cx="791938" cy="674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>
              <a:solidFill>
                <a:schemeClr val="accent6">
                  <a:lumMod val="75000"/>
                </a:schemeClr>
              </a:solidFill>
            </a:rPr>
            <a:t>formula using variables</a:t>
          </a:r>
        </a:p>
      </xdr:txBody>
    </xdr:sp>
    <xdr:clientData/>
  </xdr:twoCellAnchor>
  <xdr:twoCellAnchor editAs="absolute">
    <xdr:from>
      <xdr:col>2</xdr:col>
      <xdr:colOff>323850</xdr:colOff>
      <xdr:row>0</xdr:row>
      <xdr:rowOff>161925</xdr:rowOff>
    </xdr:from>
    <xdr:to>
      <xdr:col>5</xdr:col>
      <xdr:colOff>142875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0ECE4-C3EE-42D5-BA40-22348B4ACBFF}"/>
            </a:ext>
          </a:extLst>
        </xdr:cNvPr>
        <xdr:cNvGrpSpPr/>
      </xdr:nvGrpSpPr>
      <xdr:grpSpPr>
        <a:xfrm>
          <a:off x="1943100" y="161925"/>
          <a:ext cx="2209800" cy="295275"/>
          <a:chOff x="3438525" y="142875"/>
          <a:chExt cx="2209800" cy="295275"/>
        </a:xfrm>
      </xdr:grpSpPr>
      <xdr:sp macro="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07C3E18A-6DF9-4FD3-24D6-BE2EDDF2235A}"/>
              </a:ext>
            </a:extLst>
          </xdr:cNvPr>
          <xdr:cNvSpPr/>
        </xdr:nvSpPr>
        <xdr:spPr>
          <a:xfrm>
            <a:off x="3438525" y="142875"/>
            <a:ext cx="220980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just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LET Deep Dive T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utorial</a:t>
            </a:r>
          </a:p>
        </xdr:txBody>
      </xdr:sp>
      <xdr:pic>
        <xdr:nvPicPr>
          <xdr:cNvPr id="14" name="Graphic 13" descr="Document">
            <a:extLst>
              <a:ext uri="{FF2B5EF4-FFF2-40B4-BE49-F238E27FC236}">
                <a16:creationId xmlns:a16="http://schemas.microsoft.com/office/drawing/2014/main" id="{88AF3D80-C81D-83B7-ABC1-9EC53419AA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314325</xdr:colOff>
      <xdr:row>0</xdr:row>
      <xdr:rowOff>161925</xdr:rowOff>
    </xdr:from>
    <xdr:to>
      <xdr:col>9</xdr:col>
      <xdr:colOff>295274</xdr:colOff>
      <xdr:row>0</xdr:row>
      <xdr:rowOff>457200</xdr:rowOff>
    </xdr:to>
    <xdr:grpSp>
      <xdr:nvGrpSpPr>
        <xdr:cNvPr id="15" name="Group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A9BEA9-C98B-4E1D-A4EA-6136A36F2223}"/>
            </a:ext>
          </a:extLst>
        </xdr:cNvPr>
        <xdr:cNvGrpSpPr/>
      </xdr:nvGrpSpPr>
      <xdr:grpSpPr>
        <a:xfrm>
          <a:off x="4324350" y="161925"/>
          <a:ext cx="2419349" cy="295275"/>
          <a:chOff x="4343400" y="152400"/>
          <a:chExt cx="2419349" cy="295275"/>
        </a:xfrm>
      </xdr:grpSpPr>
      <xdr:sp macro="" textlink="">
        <xdr:nvSpPr>
          <xdr:cNvPr id="16" name="Rectangle: Rounded Corners 15">
            <a:extLst>
              <a:ext uri="{FF2B5EF4-FFF2-40B4-BE49-F238E27FC236}">
                <a16:creationId xmlns:a16="http://schemas.microsoft.com/office/drawing/2014/main" id="{F9E5349F-0681-E556-8B84-BD69E802B56F}"/>
              </a:ext>
            </a:extLst>
          </xdr:cNvPr>
          <xdr:cNvSpPr/>
        </xdr:nvSpPr>
        <xdr:spPr>
          <a:xfrm>
            <a:off x="4343400" y="152400"/>
            <a:ext cx="2419349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LET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Deep Dive T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utorial</a:t>
            </a:r>
          </a:p>
        </xdr:txBody>
      </xdr: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3E7F08D7-9EB9-E5AF-DE38-488B8E20A814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8" name="Rectangle: Rounded Corners 17">
              <a:extLst>
                <a:ext uri="{FF2B5EF4-FFF2-40B4-BE49-F238E27FC236}">
                  <a16:creationId xmlns:a16="http://schemas.microsoft.com/office/drawing/2014/main" id="{3663DBD8-74EF-0907-0459-6FF2C868AD3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9" name="Isosceles Triangle 18">
              <a:extLst>
                <a:ext uri="{FF2B5EF4-FFF2-40B4-BE49-F238E27FC236}">
                  <a16:creationId xmlns:a16="http://schemas.microsoft.com/office/drawing/2014/main" id="{5C7B8D05-6AC3-72EC-EC78-A56C21C3428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9</xdr:col>
      <xdr:colOff>504825</xdr:colOff>
      <xdr:row>0</xdr:row>
      <xdr:rowOff>66675</xdr:rowOff>
    </xdr:from>
    <xdr:to>
      <xdr:col>15</xdr:col>
      <xdr:colOff>552602</xdr:colOff>
      <xdr:row>0</xdr:row>
      <xdr:rowOff>571499</xdr:rowOff>
    </xdr:to>
    <xdr:pic>
      <xdr:nvPicPr>
        <xdr:cNvPr id="20" name="my-online-training-hub-logo-2">
          <a:extLst>
            <a:ext uri="{FF2B5EF4-FFF2-40B4-BE49-F238E27FC236}">
              <a16:creationId xmlns:a16="http://schemas.microsoft.com/office/drawing/2014/main" id="{C6636358-8331-41EA-BBAF-18D59F871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953250" y="66675"/>
          <a:ext cx="3705377" cy="5048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1045399</xdr:colOff>
      <xdr:row>0</xdr:row>
      <xdr:rowOff>57151</xdr:rowOff>
    </xdr:from>
    <xdr:to>
      <xdr:col>6</xdr:col>
      <xdr:colOff>1502751</xdr:colOff>
      <xdr:row>0</xdr:row>
      <xdr:rowOff>561975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88AD9D-4DA6-4E72-823F-A52C083F0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36774" y="57151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2</xdr:col>
      <xdr:colOff>828675</xdr:colOff>
      <xdr:row>0</xdr:row>
      <xdr:rowOff>180975</xdr:rowOff>
    </xdr:from>
    <xdr:to>
      <xdr:col>3</xdr:col>
      <xdr:colOff>19050</xdr:colOff>
      <xdr:row>0</xdr:row>
      <xdr:rowOff>476250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400372-58CF-4A48-ADE1-DAECAC3AB9DE}"/>
            </a:ext>
          </a:extLst>
        </xdr:cNvPr>
        <xdr:cNvGrpSpPr/>
      </xdr:nvGrpSpPr>
      <xdr:grpSpPr>
        <a:xfrm>
          <a:off x="3305175" y="180975"/>
          <a:ext cx="2152650" cy="295275"/>
          <a:chOff x="3495675" y="142875"/>
          <a:chExt cx="21526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74540850-B7EA-CB59-2F48-1F97296CB742}"/>
              </a:ext>
            </a:extLst>
          </xdr:cNvPr>
          <xdr:cNvSpPr/>
        </xdr:nvSpPr>
        <xdr:spPr>
          <a:xfrm>
            <a:off x="3495675" y="142875"/>
            <a:ext cx="21526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just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AutoFill Dates T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05A3A88F-2166-4363-102B-AFBDEB76EE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304800</xdr:colOff>
      <xdr:row>0</xdr:row>
      <xdr:rowOff>180975</xdr:rowOff>
    </xdr:from>
    <xdr:to>
      <xdr:col>4</xdr:col>
      <xdr:colOff>857249</xdr:colOff>
      <xdr:row>0</xdr:row>
      <xdr:rowOff>476250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5E6C3B0-EB5E-46F3-9EBD-50C9127D371C}"/>
            </a:ext>
          </a:extLst>
        </xdr:cNvPr>
        <xdr:cNvGrpSpPr/>
      </xdr:nvGrpSpPr>
      <xdr:grpSpPr>
        <a:xfrm>
          <a:off x="5743575" y="180975"/>
          <a:ext cx="2305049" cy="295275"/>
          <a:chOff x="4457700" y="152400"/>
          <a:chExt cx="2305049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4555D46A-1D6D-7667-3356-7A8623A11903}"/>
              </a:ext>
            </a:extLst>
          </xdr:cNvPr>
          <xdr:cNvSpPr/>
        </xdr:nvSpPr>
        <xdr:spPr>
          <a:xfrm>
            <a:off x="4457700" y="152400"/>
            <a:ext cx="2305049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just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AutoFill Dates 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T</a:t>
            </a:r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B4C1D8B-84FA-93F3-6809-89692627D19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9005770D-7979-1BBF-68B1-83E6C09B310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just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B3D5F574-CAFA-E009-2A5B-E3E2C0F6A570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just"/>
              <a:endParaRPr lang="en-AU" sz="1100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E58A7-2F64-42E1-BB62-37921341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D12096-C1C3-4205-9BB9-A671272E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32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48B5937-256D-47A1-B46E-A291F111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32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169CEA-453A-4A29-B042-E86E2558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32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30636B8-4377-490F-89AD-08D8CB0E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32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C9D30FB-A90E-42BA-930D-32BF935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32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7A8843B-DD60-47A1-B4F5-99672A56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32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2F3685-C747-422A-B799-2FC86142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website_myonlinetraininghub_com/Documents/Blog%20Posts/Excel%20GROUPBY%20&amp;%20PIVOTBY/excel_groupby_pivotby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website_myonlinetraininghub_com/Documents/Blog%20Posts/Excel%20GROUPBY%20&amp;%20PIVOTBY/excel_groupby_pivotby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ip Treacy" refreshedDate="45284.747504629631" createdVersion="8" refreshedVersion="8" minRefreshableVersion="3" recordCount="24" xr:uid="{2B0CBACC-34B1-41E3-A464-17FC6F31EFA0}">
  <cacheSource type="worksheet">
    <worksheetSource name="Table1" r:id="rId2"/>
  </cacheSource>
  <cacheFields count="6">
    <cacheField name="Segment" numFmtId="0">
      <sharedItems/>
    </cacheField>
    <cacheField name="Country" numFmtId="0">
      <sharedItems count="4">
        <s v="France"/>
        <s v="USA"/>
        <s v="Germany"/>
        <s v="Canada"/>
      </sharedItems>
    </cacheField>
    <cacheField name="Product" numFmtId="44">
      <sharedItems/>
    </cacheField>
    <cacheField name="Units Sold" numFmtId="0">
      <sharedItems containsSemiMixedTypes="0" containsString="0" containsNumber="1" containsInteger="1" minValue="322" maxValue="2931"/>
    </cacheField>
    <cacheField name="Sales" numFmtId="43">
      <sharedItems containsSemiMixedTypes="0" containsString="0" containsNumber="1" minValue="2367.4" maxValue="741906"/>
    </cacheField>
    <cacheField name="Manager" numFmtId="4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ip Treacy" refreshedDate="45284.941649074077" createdVersion="8" refreshedVersion="8" minRefreshableVersion="3" recordCount="24" xr:uid="{E835947E-DE0D-4EBB-A044-C75655043990}">
  <cacheSource type="worksheet">
    <worksheetSource name="Table2" r:id="rId2"/>
  </cacheSource>
  <cacheFields count="6">
    <cacheField name="Segment" numFmtId="0">
      <sharedItems count="5">
        <s v="Midmarket"/>
        <s v="Government"/>
        <s v="Small Business"/>
        <s v="Channel Partners"/>
        <s v="Enterprise"/>
      </sharedItems>
    </cacheField>
    <cacheField name="Country" numFmtId="0">
      <sharedItems count="4">
        <s v="France"/>
        <s v="USA"/>
        <s v="Germany"/>
        <s v="Canada"/>
      </sharedItems>
    </cacheField>
    <cacheField name="Product" numFmtId="44">
      <sharedItems count="5">
        <s v="Paseo"/>
        <s v="VTT"/>
        <s v="Montana"/>
        <s v="Amarilla"/>
        <s v="Velo"/>
      </sharedItems>
    </cacheField>
    <cacheField name="Units Sold" numFmtId="0">
      <sharedItems containsSemiMixedTypes="0" containsString="0" containsNumber="1" containsInteger="1" minValue="322" maxValue="2931"/>
    </cacheField>
    <cacheField name="Sales" numFmtId="43">
      <sharedItems containsSemiMixedTypes="0" containsString="0" containsNumber="1" minValue="2367.4" maxValue="741906"/>
    </cacheField>
    <cacheField name="Manager" numFmtId="44">
      <sharedItems count="4">
        <s v="Zhang, Evelyn"/>
        <s v="Kowalski, Sofia"/>
        <s v="Rivera, Carlos"/>
        <s v="Patel, Ar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Midmarket"/>
    <x v="0"/>
    <s v="Paseo"/>
    <n v="549"/>
    <n v="8235"/>
    <s v="Zhang, Evelyn"/>
  </r>
  <r>
    <s v="Government"/>
    <x v="0"/>
    <s v="VTT"/>
    <n v="1527"/>
    <n v="534450"/>
    <s v="Zhang, Evelyn"/>
  </r>
  <r>
    <s v="Small Business"/>
    <x v="1"/>
    <s v="Montana"/>
    <n v="2498"/>
    <n v="741906"/>
    <s v="Kowalski, Sofia"/>
  </r>
  <r>
    <s v="Channel Partners"/>
    <x v="1"/>
    <s v="Amarilla"/>
    <n v="1989"/>
    <n v="23629.32"/>
    <s v="Kowalski, Sofia"/>
  </r>
  <r>
    <s v="Government"/>
    <x v="2"/>
    <s v="Montana"/>
    <n v="1797"/>
    <n v="610081.5"/>
    <s v="Rivera, Carlos"/>
  </r>
  <r>
    <s v="Government"/>
    <x v="1"/>
    <s v="Velo"/>
    <n v="736"/>
    <n v="14131.2"/>
    <s v="Kowalski, Sofia"/>
  </r>
  <r>
    <s v="Government"/>
    <x v="3"/>
    <s v="Velo"/>
    <n v="2646"/>
    <n v="50803.199999999997"/>
    <s v="Patel, Aria"/>
  </r>
  <r>
    <s v="Government"/>
    <x v="1"/>
    <s v="VTT"/>
    <n v="349"/>
    <n v="117264"/>
    <s v="Kowalski, Sofia"/>
  </r>
  <r>
    <s v="Government"/>
    <x v="3"/>
    <s v="Paseo"/>
    <n v="2349"/>
    <n v="15620.85"/>
    <s v="Patel, Aria"/>
  </r>
  <r>
    <s v="Government"/>
    <x v="0"/>
    <s v="Paseo"/>
    <n v="1031"/>
    <n v="6711.81"/>
    <s v="Zhang, Evelyn"/>
  </r>
  <r>
    <s v="Channel Partners"/>
    <x v="2"/>
    <s v="VTT"/>
    <n v="2215"/>
    <n v="24719.4"/>
    <s v="Rivera, Carlos"/>
  </r>
  <r>
    <s v="Midmarket"/>
    <x v="1"/>
    <s v="Paseo"/>
    <n v="2931"/>
    <n v="40887.449999999997"/>
    <s v="Kowalski, Sofia"/>
  </r>
  <r>
    <s v="Small Business"/>
    <x v="2"/>
    <s v="Paseo"/>
    <n v="1123"/>
    <n v="313317"/>
    <s v="Rivera, Carlos"/>
  </r>
  <r>
    <s v="Enterprise"/>
    <x v="2"/>
    <s v="Amarilla"/>
    <n v="994"/>
    <n v="115552.5"/>
    <s v="Rivera, Carlos"/>
  </r>
  <r>
    <s v="Small Business"/>
    <x v="3"/>
    <s v="Montana"/>
    <n v="1283"/>
    <n v="354108"/>
    <s v="Patel, Aria"/>
  </r>
  <r>
    <s v="Government"/>
    <x v="2"/>
    <s v="Paseo"/>
    <n v="2409"/>
    <n v="15513.96"/>
    <s v="Rivera, Carlos"/>
  </r>
  <r>
    <s v="Small Business"/>
    <x v="0"/>
    <s v="Montana"/>
    <n v="322"/>
    <n v="87906"/>
    <s v="Zhang, Evelyn"/>
  </r>
  <r>
    <s v="Channel Partners"/>
    <x v="0"/>
    <s v="VTT"/>
    <n v="2234"/>
    <n v="24395.279999999999"/>
    <s v="Zhang, Evelyn"/>
  </r>
  <r>
    <s v="Government"/>
    <x v="0"/>
    <s v="Velo"/>
    <n v="2805"/>
    <n v="49929"/>
    <s v="Zhang, Evelyn"/>
  </r>
  <r>
    <s v="Government"/>
    <x v="1"/>
    <s v="Paseo"/>
    <n v="380"/>
    <n v="2367.4"/>
    <s v="Kowalski, Sofia"/>
  </r>
  <r>
    <s v="Government"/>
    <x v="3"/>
    <s v="VTT"/>
    <n v="623"/>
    <n v="191884"/>
    <s v="Patel, Aria"/>
  </r>
  <r>
    <s v="Channel Partners"/>
    <x v="3"/>
    <s v="Amarilla"/>
    <n v="2761"/>
    <n v="29156.16"/>
    <s v="Patel, Aria"/>
  </r>
  <r>
    <s v="Midmarket"/>
    <x v="2"/>
    <s v="Velo"/>
    <n v="660"/>
    <n v="8613"/>
    <s v="Rivera, Carlos"/>
  </r>
  <r>
    <s v="Midmarket"/>
    <x v="3"/>
    <s v="Paseo"/>
    <n v="2470"/>
    <n v="31863"/>
    <s v="Patel, Ari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n v="549"/>
    <n v="8235"/>
    <x v="0"/>
  </r>
  <r>
    <x v="1"/>
    <x v="0"/>
    <x v="1"/>
    <n v="1527"/>
    <n v="534450"/>
    <x v="0"/>
  </r>
  <r>
    <x v="2"/>
    <x v="1"/>
    <x v="2"/>
    <n v="2498"/>
    <n v="741906"/>
    <x v="1"/>
  </r>
  <r>
    <x v="3"/>
    <x v="1"/>
    <x v="3"/>
    <n v="1989"/>
    <n v="23629.32"/>
    <x v="1"/>
  </r>
  <r>
    <x v="1"/>
    <x v="2"/>
    <x v="2"/>
    <n v="1797"/>
    <n v="610081.5"/>
    <x v="2"/>
  </r>
  <r>
    <x v="1"/>
    <x v="1"/>
    <x v="4"/>
    <n v="736"/>
    <n v="14131.2"/>
    <x v="1"/>
  </r>
  <r>
    <x v="1"/>
    <x v="3"/>
    <x v="4"/>
    <n v="2646"/>
    <n v="50803.199999999997"/>
    <x v="3"/>
  </r>
  <r>
    <x v="1"/>
    <x v="1"/>
    <x v="1"/>
    <n v="349"/>
    <n v="117264"/>
    <x v="1"/>
  </r>
  <r>
    <x v="1"/>
    <x v="3"/>
    <x v="0"/>
    <n v="2349"/>
    <n v="15620.85"/>
    <x v="3"/>
  </r>
  <r>
    <x v="1"/>
    <x v="0"/>
    <x v="0"/>
    <n v="1031"/>
    <n v="6711.81"/>
    <x v="0"/>
  </r>
  <r>
    <x v="3"/>
    <x v="2"/>
    <x v="1"/>
    <n v="2215"/>
    <n v="24719.4"/>
    <x v="2"/>
  </r>
  <r>
    <x v="0"/>
    <x v="1"/>
    <x v="0"/>
    <n v="2931"/>
    <n v="40887.449999999997"/>
    <x v="1"/>
  </r>
  <r>
    <x v="2"/>
    <x v="2"/>
    <x v="0"/>
    <n v="1123"/>
    <n v="313317"/>
    <x v="2"/>
  </r>
  <r>
    <x v="4"/>
    <x v="2"/>
    <x v="3"/>
    <n v="994"/>
    <n v="115552.5"/>
    <x v="2"/>
  </r>
  <r>
    <x v="2"/>
    <x v="3"/>
    <x v="2"/>
    <n v="1283"/>
    <n v="354108"/>
    <x v="3"/>
  </r>
  <r>
    <x v="1"/>
    <x v="2"/>
    <x v="0"/>
    <n v="2409"/>
    <n v="15513.96"/>
    <x v="2"/>
  </r>
  <r>
    <x v="2"/>
    <x v="0"/>
    <x v="2"/>
    <n v="322"/>
    <n v="87906"/>
    <x v="0"/>
  </r>
  <r>
    <x v="3"/>
    <x v="0"/>
    <x v="1"/>
    <n v="2234"/>
    <n v="24395.279999999999"/>
    <x v="0"/>
  </r>
  <r>
    <x v="1"/>
    <x v="0"/>
    <x v="4"/>
    <n v="2805"/>
    <n v="49929"/>
    <x v="0"/>
  </r>
  <r>
    <x v="1"/>
    <x v="1"/>
    <x v="0"/>
    <n v="380"/>
    <n v="2367.4"/>
    <x v="1"/>
  </r>
  <r>
    <x v="1"/>
    <x v="3"/>
    <x v="1"/>
    <n v="623"/>
    <n v="191884"/>
    <x v="3"/>
  </r>
  <r>
    <x v="3"/>
    <x v="3"/>
    <x v="3"/>
    <n v="2761"/>
    <n v="29156.16"/>
    <x v="3"/>
  </r>
  <r>
    <x v="0"/>
    <x v="2"/>
    <x v="4"/>
    <n v="660"/>
    <n v="8613"/>
    <x v="2"/>
  </r>
  <r>
    <x v="0"/>
    <x v="3"/>
    <x v="0"/>
    <n v="2470"/>
    <n v="3186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A6837E-D12B-434E-A89F-C86975C5158D}" name="PivotTable1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10:J15" firstHeaderRow="1" firstDataRow="1" firstDataCol="1"/>
  <pivotFields count="6">
    <pivotField showAll="0"/>
    <pivotField axis="axisRow" showAll="0">
      <items count="5">
        <item x="3"/>
        <item x="0"/>
        <item x="2"/>
        <item x="1"/>
        <item t="default"/>
      </items>
    </pivotField>
    <pivotField showAll="0"/>
    <pivotField dataField="1" showAll="0"/>
    <pivotField numFmtId="43"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Units Sold" fld="3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E31FB5-455A-48F7-8A07-328BCFFE914A}" name="PivotTable1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10:O34" firstHeaderRow="1" firstDataRow="2" firstDataCol="1"/>
  <pivotFields count="6">
    <pivotField axis="axisRow" showAll="0">
      <items count="6">
        <item x="3"/>
        <item x="4"/>
        <item x="1"/>
        <item x="0"/>
        <item x="2"/>
        <item t="default"/>
      </items>
    </pivotField>
    <pivotField axis="axisRow" showAll="0">
      <items count="5">
        <item x="3"/>
        <item x="0"/>
        <item x="2"/>
        <item x="1"/>
        <item t="default"/>
      </items>
    </pivotField>
    <pivotField axis="axisCol" showAll="0">
      <items count="6">
        <item x="3"/>
        <item x="2"/>
        <item x="0"/>
        <item x="4"/>
        <item x="1"/>
        <item t="default"/>
      </items>
    </pivotField>
    <pivotField showAll="0"/>
    <pivotField dataField="1" numFmtId="43" showAll="0"/>
    <pivotField showAll="0">
      <items count="5">
        <item x="1"/>
        <item x="3"/>
        <item x="2"/>
        <item x="0"/>
        <item t="default"/>
      </items>
    </pivotField>
  </pivotFields>
  <rowFields count="2">
    <field x="0"/>
    <field x="1"/>
  </rowFields>
  <rowItems count="23">
    <i>
      <x/>
    </i>
    <i r="1">
      <x/>
    </i>
    <i r="1">
      <x v="1"/>
    </i>
    <i r="1">
      <x v="2"/>
    </i>
    <i r="1">
      <x v="3"/>
    </i>
    <i>
      <x v="1"/>
    </i>
    <i r="1">
      <x v="2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Sales" fld="4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14</v>
    <v>5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9DA2160-D7AC-4167-B15C-D8CC972319A0}" name="MonthlySalesTbl" displayName="MonthlySalesTbl" ref="J34:L49" totalsRowShown="0" headerRowDxfId="45" headerRowBorderDxfId="44">
  <autoFilter ref="J34:L49" xr:uid="{09DA2160-D7AC-4167-B15C-D8CC972319A0}"/>
  <tableColumns count="3">
    <tableColumn id="1" xr3:uid="{5795675A-26D4-4159-9764-62CDBDB9F2C9}" name="Period" dataDxfId="43"/>
    <tableColumn id="2" xr3:uid="{2B336473-2191-4714-AED3-5905789B9E98}" name="Sales" dataDxfId="42"/>
    <tableColumn id="3" xr3:uid="{394D93FA-3F50-4B16-B68C-86F58A816813}" name="Running Total" dataDxfId="41">
      <calculatedColumnFormula array="1">_xlfn.SCAN(0,MonthlySalesTbl[Sales],_xleta.SUM)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8CD9E3-C9A7-4191-A86D-EC8632E5681F}" name="Table1_vstack" displayName="Table1_vstack" ref="B21:D26" totalsRowShown="0" headerRowDxfId="40" dataDxfId="39">
  <autoFilter ref="B21:D26" xr:uid="{D0A373B7-3665-4C39-9A94-41F6CE982067}"/>
  <sortState xmlns:xlrd2="http://schemas.microsoft.com/office/spreadsheetml/2017/richdata2" ref="B22:C26">
    <sortCondition ref="B21:B26"/>
  </sortState>
  <tableColumns count="3">
    <tableColumn id="1" xr3:uid="{AA6A50C6-5503-401F-8796-10EE9248FADF}" name="Name" dataDxfId="38"/>
    <tableColumn id="2" xr3:uid="{89710654-5637-4B40-9999-898152A512DF}" name="Region" dataDxfId="37"/>
    <tableColumn id="3" xr3:uid="{2AD8D5D2-2CB9-4FDD-A2BE-9DAA33B2471F}" name="Revenue" dataDxfId="36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0F537C-F3ED-4143-9A98-F6215C9DAA18}" name="Table2_vstack" displayName="Table2_vstack" ref="F21:H27" totalsRowShown="0" dataDxfId="35">
  <autoFilter ref="F21:H27" xr:uid="{764BCCCC-3169-4452-84BB-65A6D331BBE2}"/>
  <tableColumns count="3">
    <tableColumn id="1" xr3:uid="{4C331950-FC13-4946-A2E5-1A20433CF02F}" name="Name" dataDxfId="34"/>
    <tableColumn id="2" xr3:uid="{63FEF03B-C1E8-403A-860B-314B4F39C792}" name="Region" dataDxfId="33"/>
    <tableColumn id="3" xr3:uid="{DC965903-7081-47A4-B17D-547E675F54B5}" name="Revenue" dataDxfId="32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A32D451-8F67-45C6-B528-9A4507F19762}" name="Sales_23" displayName="Sales_23" ref="A1:D5" totalsRowShown="0" headerRowDxfId="31">
  <autoFilter ref="A1:D5" xr:uid="{BC62C876-57FA-4310-B7C4-CDC87B2C76B2}"/>
  <sortState xmlns:xlrd2="http://schemas.microsoft.com/office/spreadsheetml/2017/richdata2" ref="A2:D5">
    <sortCondition ref="A1:A5"/>
  </sortState>
  <tableColumns count="4">
    <tableColumn id="1" xr3:uid="{96B5F250-5374-4930-A531-879A75BA6289}" name="Year" dataDxfId="30"/>
    <tableColumn id="2" xr3:uid="{5F2753D3-C782-407A-B036-449FDACC89A2}" name="Category" dataDxfId="29"/>
    <tableColumn id="3" xr3:uid="{335432F5-54E1-4F9F-8BF0-9BC25D582A47}" name="Product" dataDxfId="28"/>
    <tableColumn id="4" xr3:uid="{1FFD7BF1-30C7-4F93-B468-1FEB27C2B56F}" name="Sales" dataDxfId="2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477DEB6-C41E-4AFF-8882-E09BB66F4B68}" name="Sales_24" displayName="Sales_24" ref="A1:D6" totalsRowShown="0" headerRowDxfId="26">
  <autoFilter ref="A1:D6" xr:uid="{BC62C876-57FA-4310-B7C4-CDC87B2C76B2}"/>
  <sortState xmlns:xlrd2="http://schemas.microsoft.com/office/spreadsheetml/2017/richdata2" ref="A2:D6">
    <sortCondition ref="A1:A6"/>
  </sortState>
  <tableColumns count="4">
    <tableColumn id="1" xr3:uid="{7683C192-41E7-4C8E-A1F3-2704CD331E0A}" name="Year" dataDxfId="25"/>
    <tableColumn id="2" xr3:uid="{B8EB6296-D747-46DF-8255-C2E746C74709}" name="Category" dataDxfId="24"/>
    <tableColumn id="3" xr3:uid="{A78AFC86-CC97-4CC7-A1B8-6B8F18DC26A1}" name="Product" dataDxfId="23"/>
    <tableColumn id="4" xr3:uid="{E0E54481-0998-4C5C-A699-EE7B2B50B946}" name="Sales" dataDxfId="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06E86CA-DC49-423F-94C2-4955FF9D6067}" name="Sales_25" displayName="Sales_25" ref="A1:D4" totalsRowShown="0" headerRowDxfId="21">
  <autoFilter ref="A1:D4" xr:uid="{BC62C876-57FA-4310-B7C4-CDC87B2C76B2}"/>
  <sortState xmlns:xlrd2="http://schemas.microsoft.com/office/spreadsheetml/2017/richdata2" ref="A2:D4">
    <sortCondition ref="A1:A4"/>
  </sortState>
  <tableColumns count="4">
    <tableColumn id="1" xr3:uid="{A5F7F9D2-7D28-423C-A5DA-611710872B9B}" name="Year" dataDxfId="20"/>
    <tableColumn id="2" xr3:uid="{B0B616FD-D5BB-4419-A393-C57FCBA9E170}" name="Category" dataDxfId="19"/>
    <tableColumn id="3" xr3:uid="{1394FFD4-B525-474D-BBF9-0012961019B3}" name="Product" dataDxfId="18"/>
    <tableColumn id="4" xr3:uid="{4CB8B868-FAAE-4E7A-BEFC-DEF989950C1A}" name="Sales" dataDxfId="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A4E791-5D58-434A-9259-02B7C2D93634}" name="Table3" displayName="Table3" ref="B10:G34" totalsRowShown="0" headerRowDxfId="16" headerRowCellStyle="Currency 2">
  <autoFilter ref="B10:G34" xr:uid="{98482676-1E73-456A-956C-0F4BB8D109F0}"/>
  <tableColumns count="6">
    <tableColumn id="1" xr3:uid="{7D22F5DC-84F7-434C-AA7F-1A10A7D0F90F}" name="Segment"/>
    <tableColumn id="2" xr3:uid="{B8F6D3F0-974E-4C69-B7DD-6164D2756826}" name="Country"/>
    <tableColumn id="3" xr3:uid="{64BF15DF-B51D-4DAB-85E4-A3D1FC63EC39}" name="Product" dataDxfId="15" dataCellStyle="Currency 2"/>
    <tableColumn id="4" xr3:uid="{16E6DA79-E219-4417-AF93-AC915BAF2764}" name="Units Sold"/>
    <tableColumn id="5" xr3:uid="{91CC381E-EACE-4D82-A501-197D93E71184}" name="Sales" dataDxfId="14" dataCellStyle="Comma 2"/>
    <tableColumn id="7" xr3:uid="{247BC17C-3667-44F8-8364-A0D473CDB794}" name="Manager" dataDxfId="13" dataCellStyle="Currency 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858578-67D6-4B92-8EFA-326C93B27F67}" name="Table2" displayName="Table2" ref="B10:G34" totalsRowShown="0" headerRowDxfId="12" headerRowCellStyle="Currency 2">
  <autoFilter ref="B10:G34" xr:uid="{588F1270-A76B-414F-B1E1-C37E23C42CE8}"/>
  <tableColumns count="6">
    <tableColumn id="1" xr3:uid="{ECC104D0-6734-4BC9-AC9D-4B6CDA31460A}" name="Segment"/>
    <tableColumn id="2" xr3:uid="{74A9473C-3654-4332-90D0-3AC11748111E}" name="Country"/>
    <tableColumn id="3" xr3:uid="{54A9D4E8-E7AC-4C94-8E50-B2D6BA43A717}" name="Product" dataDxfId="11" dataCellStyle="Currency 2"/>
    <tableColumn id="4" xr3:uid="{5F5DEAEC-C56C-4D65-9E2D-878C8CA85890}" name="Units Sold"/>
    <tableColumn id="5" xr3:uid="{268F3C08-50EA-437D-B95D-79F36F617498}" name="Sales" dataDxfId="10" dataCellStyle="Comma 2"/>
    <tableColumn id="7" xr3:uid="{5E67F126-F586-4094-B6EB-9E50516CFCCC}" name="Manager" dataDxfId="9" dataCellStyle="Currency 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7DD2484-6BC6-4906-8624-61E135B8B0DB}" name="xlTbl" displayName="xlTbl" ref="B20:E34" totalsRowShown="0" headerRowDxfId="8" tableBorderDxfId="7">
  <autoFilter ref="B20:E34" xr:uid="{47DD2484-6BC6-4906-8624-61E135B8B0DB}"/>
  <tableColumns count="4">
    <tableColumn id="1" xr3:uid="{B96F1D1B-3F4E-43D2-8703-13C702CC326B}" name="Category" dataDxfId="6"/>
    <tableColumn id="2" xr3:uid="{360C428D-96F4-489F-A7D3-C3759A2B21E2}" name="Product" dataDxfId="5"/>
    <tableColumn id="3" xr3:uid="{5F905B07-6E8A-4427-B158-C1B7DF847B30}" name="Sales" dataDxfId="4" dataCellStyle="Comma"/>
    <tableColumn id="4" xr3:uid="{0C61A4FA-DD9B-46A1-990E-C1A042D83923}" name="Average Rating" dataDxfId="3" dataCellStyle="Per 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myonlinetraininghub.com/excel-groupby-and-pivotby-functions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7.xml"/><Relationship Id="rId4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www.myonlinetraininghub.com/excel-groupby-and-pivotby-functions" TargetMode="External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12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8AE-67F7-42F8-A55A-87F47BFC1CEF}">
  <dimension ref="A1:Q30"/>
  <sheetViews>
    <sheetView showGridLines="0" showRowColHeaders="0" tabSelected="1" workbookViewId="0">
      <selection activeCell="I4" sqref="I4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53EE-3BB4-42B7-AD67-9CF3A0AF5309}">
  <dimension ref="A1:S50"/>
  <sheetViews>
    <sheetView showGridLines="0" zoomScaleNormal="100" workbookViewId="0">
      <selection activeCell="B32" sqref="B32"/>
    </sheetView>
  </sheetViews>
  <sheetFormatPr defaultRowHeight="15" outlineLevelCol="1" x14ac:dyDescent="0.25"/>
  <cols>
    <col min="1" max="1" width="3.42578125" customWidth="1"/>
    <col min="2" max="2" width="18.28515625" customWidth="1"/>
    <col min="3" max="3" width="11.42578125" customWidth="1"/>
    <col min="4" max="4" width="28" customWidth="1"/>
    <col min="5" max="5" width="15.85546875" customWidth="1"/>
    <col min="6" max="6" width="11.7109375" bestFit="1" customWidth="1"/>
    <col min="7" max="8" width="11.140625" customWidth="1"/>
    <col min="10" max="10" width="11.28515625" bestFit="1" customWidth="1"/>
    <col min="11" max="11" width="10.5703125" bestFit="1" customWidth="1"/>
    <col min="12" max="12" width="15.5703125" hidden="1" customWidth="1" outlineLevel="1"/>
    <col min="13" max="13" width="9.140625" collapsed="1"/>
    <col min="15" max="15" width="11.7109375" bestFit="1" customWidth="1"/>
  </cols>
  <sheetData>
    <row r="1" spans="1:10" s="9" customFormat="1" ht="48.75" customHeight="1" x14ac:dyDescent="0.3">
      <c r="A1" s="165" t="s">
        <v>220</v>
      </c>
    </row>
    <row r="3" spans="1:10" ht="31.5" customHeight="1" x14ac:dyDescent="0.3">
      <c r="B3" s="194" t="s">
        <v>243</v>
      </c>
      <c r="C3" s="194"/>
      <c r="D3" s="194"/>
      <c r="E3" s="194"/>
      <c r="F3" s="194"/>
      <c r="G3" s="126"/>
      <c r="H3" s="126"/>
      <c r="I3" s="126"/>
      <c r="J3" s="126"/>
    </row>
    <row r="5" spans="1:10" x14ac:dyDescent="0.25">
      <c r="B5" s="29" t="s">
        <v>106</v>
      </c>
      <c r="C5" s="118" t="s">
        <v>255</v>
      </c>
      <c r="D5" s="118"/>
      <c r="E5" s="118"/>
      <c r="F5" s="118"/>
    </row>
    <row r="7" spans="1:10" ht="16.5" x14ac:dyDescent="0.3">
      <c r="B7" s="145" t="s">
        <v>244</v>
      </c>
      <c r="C7" s="4" t="s">
        <v>245</v>
      </c>
    </row>
    <row r="8" spans="1:10" ht="16.5" x14ac:dyDescent="0.3">
      <c r="B8" s="145"/>
      <c r="C8" s="4"/>
    </row>
    <row r="9" spans="1:10" ht="16.5" x14ac:dyDescent="0.3">
      <c r="B9" s="145" t="s">
        <v>246</v>
      </c>
      <c r="C9" s="4" t="s">
        <v>247</v>
      </c>
    </row>
    <row r="10" spans="1:10" ht="16.5" x14ac:dyDescent="0.3">
      <c r="B10" s="14"/>
      <c r="C10" s="4" t="s">
        <v>248</v>
      </c>
    </row>
    <row r="11" spans="1:10" ht="16.5" x14ac:dyDescent="0.3">
      <c r="B11" s="14"/>
      <c r="C11" s="4" t="s">
        <v>249</v>
      </c>
    </row>
    <row r="12" spans="1:10" ht="16.5" x14ac:dyDescent="0.3">
      <c r="B12" s="14"/>
      <c r="C12" s="4" t="s">
        <v>250</v>
      </c>
    </row>
    <row r="13" spans="1:10" ht="16.5" x14ac:dyDescent="0.3">
      <c r="B13" s="14"/>
      <c r="C13" s="4" t="s">
        <v>282</v>
      </c>
    </row>
    <row r="14" spans="1:10" ht="16.5" x14ac:dyDescent="0.3">
      <c r="B14" s="14"/>
      <c r="C14" s="4"/>
    </row>
    <row r="15" spans="1:10" ht="16.5" x14ac:dyDescent="0.3">
      <c r="B15" s="145" t="s">
        <v>251</v>
      </c>
      <c r="C15" s="4" t="s">
        <v>252</v>
      </c>
    </row>
    <row r="16" spans="1:10" ht="16.5" x14ac:dyDescent="0.3">
      <c r="B16" s="14"/>
      <c r="C16" s="4" t="s">
        <v>248</v>
      </c>
    </row>
    <row r="17" spans="2:19" ht="16.5" x14ac:dyDescent="0.3">
      <c r="B17" s="14"/>
      <c r="C17" s="4" t="s">
        <v>253</v>
      </c>
    </row>
    <row r="18" spans="2:19" ht="16.5" x14ac:dyDescent="0.3">
      <c r="B18" s="14"/>
      <c r="C18" s="4" t="s">
        <v>254</v>
      </c>
    </row>
    <row r="19" spans="2:19" ht="16.5" x14ac:dyDescent="0.3">
      <c r="B19" s="14"/>
      <c r="C19" s="4" t="s">
        <v>283</v>
      </c>
    </row>
    <row r="20" spans="2:19" x14ac:dyDescent="0.25">
      <c r="B20" s="61"/>
    </row>
    <row r="21" spans="2:19" ht="53.25" customHeight="1" x14ac:dyDescent="0.3">
      <c r="B21" s="194" t="s">
        <v>284</v>
      </c>
      <c r="C21" s="194"/>
      <c r="D21" s="194"/>
      <c r="E21" s="194"/>
      <c r="F21" s="126"/>
      <c r="G21" s="126"/>
      <c r="H21" s="126"/>
      <c r="I21" s="126"/>
      <c r="J21" s="126"/>
    </row>
    <row r="22" spans="2:19" ht="15.75" thickBot="1" x14ac:dyDescent="0.3">
      <c r="B22" s="61"/>
    </row>
    <row r="23" spans="2:19" ht="18" thickBot="1" x14ac:dyDescent="0.3">
      <c r="B23" s="131" t="s">
        <v>270</v>
      </c>
      <c r="C23" s="130" t="s">
        <v>183</v>
      </c>
      <c r="D23" s="130" t="s">
        <v>257</v>
      </c>
      <c r="E23" s="130" t="s">
        <v>155</v>
      </c>
    </row>
    <row r="24" spans="2:19" ht="48.75" customHeight="1" thickBot="1" x14ac:dyDescent="0.3">
      <c r="B24" s="133" t="s">
        <v>258</v>
      </c>
      <c r="C24" s="133" t="s">
        <v>259</v>
      </c>
      <c r="D24" s="134" t="s">
        <v>260</v>
      </c>
      <c r="E24" s="134" t="s">
        <v>261</v>
      </c>
    </row>
    <row r="25" spans="2:19" ht="48.75" customHeight="1" thickBot="1" x14ac:dyDescent="0.3">
      <c r="B25" s="133" t="s">
        <v>262</v>
      </c>
      <c r="C25" s="133" t="s">
        <v>263</v>
      </c>
      <c r="D25" s="134" t="s">
        <v>264</v>
      </c>
      <c r="E25" s="134" t="s">
        <v>265</v>
      </c>
    </row>
    <row r="26" spans="2:19" ht="48.75" customHeight="1" thickBot="1" x14ac:dyDescent="0.3">
      <c r="B26" s="133" t="s">
        <v>266</v>
      </c>
      <c r="C26" s="133" t="s">
        <v>267</v>
      </c>
      <c r="D26" s="134" t="s">
        <v>268</v>
      </c>
      <c r="E26" s="134" t="s">
        <v>269</v>
      </c>
    </row>
    <row r="27" spans="2:19" x14ac:dyDescent="0.25">
      <c r="B27" s="61"/>
    </row>
    <row r="28" spans="2:19" ht="16.5" x14ac:dyDescent="0.3">
      <c r="B28" s="4" t="s">
        <v>271</v>
      </c>
    </row>
    <row r="30" spans="2:19" x14ac:dyDescent="0.25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1"/>
      <c r="N30" s="170"/>
      <c r="O30" s="170"/>
      <c r="P30" s="170"/>
      <c r="Q30" s="170"/>
      <c r="R30" s="170"/>
      <c r="S30" s="170"/>
    </row>
    <row r="31" spans="2:19" x14ac:dyDescent="0.25">
      <c r="M31" s="3"/>
    </row>
    <row r="32" spans="2:19" ht="18" customHeight="1" x14ac:dyDescent="0.25">
      <c r="B32" s="137" t="s">
        <v>285</v>
      </c>
      <c r="C32" s="128"/>
      <c r="D32" s="128"/>
      <c r="E32" s="128"/>
      <c r="F32" s="128"/>
      <c r="G32" s="128"/>
      <c r="H32" s="128"/>
      <c r="J32" s="138" t="s">
        <v>256</v>
      </c>
      <c r="K32" s="129"/>
      <c r="L32" s="129"/>
      <c r="M32" s="129"/>
      <c r="N32" s="129"/>
      <c r="O32" s="129"/>
      <c r="P32" s="129"/>
      <c r="Q32" s="129"/>
      <c r="R32" s="129"/>
      <c r="S32" s="129"/>
    </row>
    <row r="34" spans="2:16" x14ac:dyDescent="0.25">
      <c r="B34" s="58" t="s">
        <v>242</v>
      </c>
      <c r="C34" s="33" t="s">
        <v>56</v>
      </c>
      <c r="D34" s="135" t="s">
        <v>197</v>
      </c>
      <c r="E34" s="43">
        <f>SUM(_xlfn.TRIMRANGE(C35:C54))</f>
        <v>106727562.36</v>
      </c>
      <c r="F34" t="str">
        <f ca="1">_xlfn.IFNA(_xlfn.FORMULATEXT(E34),"")</f>
        <v>=SUM(TRIMRANGE(C35:C54))</v>
      </c>
      <c r="J34" s="32" t="s">
        <v>242</v>
      </c>
      <c r="K34" s="32" t="s">
        <v>56</v>
      </c>
      <c r="L34" s="32" t="s">
        <v>237</v>
      </c>
      <c r="N34" s="1" t="s">
        <v>197</v>
      </c>
      <c r="O34" s="43">
        <f>SUM(MonthlySalesTbl[Sales])</f>
        <v>106727562.36</v>
      </c>
      <c r="P34" t="str">
        <f ca="1">_xlfn.IFNA(_xlfn.FORMULATEXT(O34),"")</f>
        <v>=SUM(MonthlySalesTbl[Sales])</v>
      </c>
    </row>
    <row r="35" spans="2:16" x14ac:dyDescent="0.25">
      <c r="B35" s="136">
        <v>45536</v>
      </c>
      <c r="C35" s="43">
        <v>4484000.03</v>
      </c>
      <c r="D35" s="135" t="s">
        <v>226</v>
      </c>
      <c r="E35" s="43">
        <f>AVERAGE(_xlfn._TRO_TRAILING(C35:C54))</f>
        <v>7115170.824</v>
      </c>
      <c r="F35" t="str">
        <f ca="1">_xlfn.IFNA(_xlfn.FORMULATEXT(E35),"")</f>
        <v>=AVERAGE(C35:.C54)</v>
      </c>
      <c r="J35" s="125">
        <v>45536</v>
      </c>
      <c r="K35" s="43">
        <v>4484000.03</v>
      </c>
      <c r="L35" s="43" t="e" cm="1" vm="1">
        <f t="array" aca="1" ref="L35" ca="1">_xlfn.SCAN(0,MonthlySalesTbl[Sales],_xleta.SUM)</f>
        <v>#VALUE!</v>
      </c>
      <c r="N35" s="1" t="s">
        <v>226</v>
      </c>
      <c r="O35" s="43">
        <f>AVERAGE(MonthlySalesTbl[Sales])</f>
        <v>7115170.824</v>
      </c>
      <c r="P35" t="str">
        <f ca="1">_xlfn.IFNA(_xlfn.FORMULATEXT(O35),"")</f>
        <v>=AVERAGE(MonthlySalesTbl[Sales])</v>
      </c>
    </row>
    <row r="36" spans="2:16" x14ac:dyDescent="0.25">
      <c r="B36" s="136">
        <v>45566</v>
      </c>
      <c r="C36" s="43">
        <v>9295611.0999999959</v>
      </c>
      <c r="D36" s="135" t="s">
        <v>290</v>
      </c>
      <c r="J36" s="125">
        <v>45566</v>
      </c>
      <c r="K36" s="43">
        <v>9295611.0999999959</v>
      </c>
      <c r="L36" s="43" t="e" cm="1" vm="1">
        <f t="array" aca="1" ref="L36" ca="1">_xlfn.SCAN(0,MonthlySalesTbl[Sales],_xleta.SUM)</f>
        <v>#VALUE!</v>
      </c>
    </row>
    <row r="37" spans="2:16" x14ac:dyDescent="0.25">
      <c r="B37" s="136">
        <v>45597</v>
      </c>
      <c r="C37" s="43">
        <v>7267203.2999999998</v>
      </c>
      <c r="J37" s="125">
        <v>45597</v>
      </c>
      <c r="K37" s="43">
        <v>7267203.2999999998</v>
      </c>
      <c r="L37" s="43" t="e" cm="1" vm="1">
        <f t="array" aca="1" ref="L37" ca="1">_xlfn.SCAN(0,MonthlySalesTbl[Sales],_xleta.SUM)</f>
        <v>#VALUE!</v>
      </c>
    </row>
    <row r="38" spans="2:16" x14ac:dyDescent="0.25">
      <c r="B38" s="136">
        <v>45627</v>
      </c>
      <c r="C38" s="43">
        <v>5368441.08</v>
      </c>
      <c r="J38" s="125">
        <v>45627</v>
      </c>
      <c r="K38" s="43">
        <v>5368441.08</v>
      </c>
      <c r="L38" s="43" t="e" cm="1" vm="1">
        <f t="array" aca="1" ref="L38" ca="1">_xlfn.SCAN(0,MonthlySalesTbl[Sales],_xleta.SUM)</f>
        <v>#VALUE!</v>
      </c>
    </row>
    <row r="39" spans="2:16" x14ac:dyDescent="0.25">
      <c r="B39" s="136">
        <v>45658</v>
      </c>
      <c r="C39" s="43">
        <v>6607761.6800000006</v>
      </c>
      <c r="J39" s="125">
        <v>45658</v>
      </c>
      <c r="K39" s="43">
        <v>6607761.6800000006</v>
      </c>
      <c r="L39" s="43" t="e" cm="1" vm="1">
        <f t="array" aca="1" ref="L39" ca="1">_xlfn.SCAN(0,MonthlySalesTbl[Sales],_xleta.SUM)</f>
        <v>#VALUE!</v>
      </c>
    </row>
    <row r="40" spans="2:16" x14ac:dyDescent="0.25">
      <c r="B40" s="136">
        <v>45689</v>
      </c>
      <c r="C40" s="43">
        <v>7297531.3900000006</v>
      </c>
      <c r="J40" s="125">
        <v>45689</v>
      </c>
      <c r="K40" s="43">
        <v>7297531.3900000006</v>
      </c>
      <c r="L40" s="43" t="e" cm="1" vm="1">
        <f t="array" aca="1" ref="L40" ca="1">_xlfn.SCAN(0,MonthlySalesTbl[Sales],_xleta.SUM)</f>
        <v>#VALUE!</v>
      </c>
    </row>
    <row r="41" spans="2:16" x14ac:dyDescent="0.25">
      <c r="B41" s="136">
        <v>45717</v>
      </c>
      <c r="C41" s="43">
        <v>5586859.8699999992</v>
      </c>
      <c r="J41" s="125">
        <v>45717</v>
      </c>
      <c r="K41" s="43">
        <v>5586859.8699999992</v>
      </c>
      <c r="L41" s="43" t="e" cm="1" vm="1">
        <f t="array" aca="1" ref="L41" ca="1">_xlfn.SCAN(0,MonthlySalesTbl[Sales],_xleta.SUM)</f>
        <v>#VALUE!</v>
      </c>
    </row>
    <row r="42" spans="2:16" x14ac:dyDescent="0.25">
      <c r="B42" s="136">
        <v>45748</v>
      </c>
      <c r="C42" s="43">
        <v>6964775.0700000003</v>
      </c>
      <c r="J42" s="125">
        <v>45748</v>
      </c>
      <c r="K42" s="43">
        <v>6964775.0700000003</v>
      </c>
      <c r="L42" s="43" t="e" cm="1" vm="1">
        <f t="array" aca="1" ref="L42" ca="1">_xlfn.SCAN(0,MonthlySalesTbl[Sales],_xleta.SUM)</f>
        <v>#VALUE!</v>
      </c>
    </row>
    <row r="43" spans="2:16" x14ac:dyDescent="0.25">
      <c r="B43" s="136">
        <v>45778</v>
      </c>
      <c r="C43" s="43">
        <v>6210211.0600000005</v>
      </c>
      <c r="J43" s="125">
        <v>45778</v>
      </c>
      <c r="K43" s="43">
        <v>6210211.0600000005</v>
      </c>
      <c r="L43" s="43" t="e" cm="1" vm="1">
        <f t="array" aca="1" ref="L43" ca="1">_xlfn.SCAN(0,MonthlySalesTbl[Sales],_xleta.SUM)</f>
        <v>#VALUE!</v>
      </c>
    </row>
    <row r="44" spans="2:16" x14ac:dyDescent="0.25">
      <c r="B44" s="136">
        <v>45809</v>
      </c>
      <c r="C44" s="43">
        <v>9518893.8199999966</v>
      </c>
      <c r="J44" s="125">
        <v>45809</v>
      </c>
      <c r="K44" s="43">
        <v>9518893.8199999966</v>
      </c>
      <c r="L44" s="43" t="e" cm="1" vm="1">
        <f t="array" aca="1" ref="L44" ca="1">_xlfn.SCAN(0,MonthlySalesTbl[Sales],_xleta.SUM)</f>
        <v>#VALUE!</v>
      </c>
    </row>
    <row r="45" spans="2:16" x14ac:dyDescent="0.25">
      <c r="B45" s="136">
        <v>45839</v>
      </c>
      <c r="C45" s="43">
        <v>8102920.1800000016</v>
      </c>
      <c r="J45" s="125">
        <v>45839</v>
      </c>
      <c r="K45" s="43">
        <v>8102920.1800000016</v>
      </c>
      <c r="L45" s="43" t="e" cm="1" vm="1">
        <f t="array" aca="1" ref="L45" ca="1">_xlfn.SCAN(0,MonthlySalesTbl[Sales],_xleta.SUM)</f>
        <v>#VALUE!</v>
      </c>
    </row>
    <row r="46" spans="2:16" x14ac:dyDescent="0.25">
      <c r="B46" s="136">
        <v>45870</v>
      </c>
      <c r="C46" s="43">
        <v>5864622.4199999999</v>
      </c>
      <c r="J46" s="125">
        <v>45870</v>
      </c>
      <c r="K46" s="43">
        <v>5864622.4199999999</v>
      </c>
      <c r="L46" s="43" t="e" cm="1" vm="1">
        <f t="array" aca="1" ref="L46" ca="1">_xlfn.SCAN(0,MonthlySalesTbl[Sales],_xleta.SUM)</f>
        <v>#VALUE!</v>
      </c>
    </row>
    <row r="47" spans="2:16" x14ac:dyDescent="0.25">
      <c r="B47" s="136">
        <v>45901</v>
      </c>
      <c r="C47" s="43">
        <v>6398697.2400000002</v>
      </c>
      <c r="J47" s="125">
        <v>45901</v>
      </c>
      <c r="K47" s="43">
        <v>6398697.2400000002</v>
      </c>
      <c r="L47" s="43" t="e" cm="1" vm="1">
        <f t="array" aca="1" ref="L47" ca="1">_xlfn.SCAN(0,MonthlySalesTbl[Sales],_xleta.SUM)</f>
        <v>#VALUE!</v>
      </c>
    </row>
    <row r="48" spans="2:16" x14ac:dyDescent="0.25">
      <c r="B48" s="136">
        <v>45931</v>
      </c>
      <c r="C48" s="43">
        <v>12375819.919999994</v>
      </c>
      <c r="J48" s="125">
        <v>45931</v>
      </c>
      <c r="K48" s="43">
        <v>12375819.919999994</v>
      </c>
      <c r="L48" s="43" t="e" cm="1" vm="1">
        <f t="array" aca="1" ref="L48" ca="1">_xlfn.SCAN(0,MonthlySalesTbl[Sales],_xleta.SUM)</f>
        <v>#VALUE!</v>
      </c>
    </row>
    <row r="49" spans="2:12" x14ac:dyDescent="0.25">
      <c r="B49" s="136">
        <v>45962</v>
      </c>
      <c r="C49" s="43">
        <v>5384214.2000000002</v>
      </c>
      <c r="J49" s="125">
        <v>45962</v>
      </c>
      <c r="K49" s="43">
        <v>5384214.2000000002</v>
      </c>
      <c r="L49" s="43" t="e" cm="1" vm="1">
        <f t="array" aca="1" ref="L49" ca="1">_xlfn.SCAN(0,MonthlySalesTbl[Sales],_xleta.SUM)</f>
        <v>#VALUE!</v>
      </c>
    </row>
    <row r="50" spans="2:12" x14ac:dyDescent="0.25">
      <c r="B50" s="136"/>
      <c r="C50" s="43"/>
    </row>
  </sheetData>
  <mergeCells count="2">
    <mergeCell ref="B21:E21"/>
    <mergeCell ref="B3:F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E63B-565B-45EE-9E37-A39407E7822D}">
  <sheetPr>
    <tabColor theme="3" tint="0.89999084444715716"/>
  </sheetPr>
  <dimension ref="A1:N63"/>
  <sheetViews>
    <sheetView showGridLines="0" zoomScaleNormal="100" workbookViewId="0"/>
  </sheetViews>
  <sheetFormatPr defaultRowHeight="16.5" x14ac:dyDescent="0.3"/>
  <cols>
    <col min="1" max="1" width="3.42578125" style="4" customWidth="1"/>
    <col min="2" max="2" width="15.5703125" style="4" customWidth="1"/>
    <col min="3" max="3" width="15" style="4" bestFit="1" customWidth="1"/>
    <col min="4" max="4" width="13.85546875" style="4" customWidth="1"/>
    <col min="5" max="5" width="16.85546875" style="4" customWidth="1"/>
    <col min="6" max="6" width="15.140625" style="4" bestFit="1" customWidth="1"/>
    <col min="7" max="7" width="17.5703125" style="4" bestFit="1" customWidth="1"/>
    <col min="8" max="8" width="13.140625" style="4" bestFit="1" customWidth="1"/>
    <col min="9" max="9" width="15.5703125" style="4" bestFit="1" customWidth="1"/>
    <col min="10" max="10" width="8.28515625" style="4" bestFit="1" customWidth="1"/>
    <col min="11" max="12" width="9.28515625" style="4" customWidth="1"/>
    <col min="13" max="13" width="15.85546875" style="4" customWidth="1"/>
    <col min="14" max="16384" width="9.140625" style="4"/>
  </cols>
  <sheetData>
    <row r="1" spans="1:14" s="167" customFormat="1" ht="48.75" customHeight="1" x14ac:dyDescent="0.3">
      <c r="A1" s="165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3" spans="1:14" x14ac:dyDescent="0.3">
      <c r="B3" s="11" t="s">
        <v>104</v>
      </c>
      <c r="C3" s="12"/>
      <c r="D3" s="12"/>
      <c r="E3" s="12"/>
      <c r="F3" s="12"/>
      <c r="H3" s="13"/>
    </row>
    <row r="4" spans="1:14" x14ac:dyDescent="0.3">
      <c r="B4" s="4" t="s">
        <v>105</v>
      </c>
      <c r="H4" s="13"/>
    </row>
    <row r="5" spans="1:14" x14ac:dyDescent="0.3">
      <c r="H5" s="13"/>
    </row>
    <row r="6" spans="1:14" x14ac:dyDescent="0.3">
      <c r="B6" s="141" t="s">
        <v>106</v>
      </c>
      <c r="C6" s="118" t="s">
        <v>107</v>
      </c>
      <c r="D6" s="142"/>
      <c r="E6" s="142"/>
      <c r="H6" s="13"/>
    </row>
    <row r="7" spans="1:14" x14ac:dyDescent="0.3">
      <c r="B7" s="15" t="s">
        <v>108</v>
      </c>
      <c r="C7" s="16" t="s">
        <v>109</v>
      </c>
      <c r="H7" s="13"/>
    </row>
    <row r="8" spans="1:14" x14ac:dyDescent="0.3">
      <c r="B8" s="16"/>
      <c r="C8" s="16"/>
      <c r="H8" s="13"/>
    </row>
    <row r="9" spans="1:14" x14ac:dyDescent="0.3">
      <c r="B9" s="16"/>
      <c r="C9" s="16"/>
      <c r="H9" s="13"/>
    </row>
    <row r="10" spans="1:14" x14ac:dyDescent="0.3">
      <c r="B10" s="93" t="s">
        <v>110</v>
      </c>
      <c r="C10" s="94"/>
      <c r="D10" s="12"/>
      <c r="E10" s="12"/>
      <c r="F10" s="12"/>
      <c r="H10" s="13"/>
    </row>
    <row r="11" spans="1:14" ht="17.25" x14ac:dyDescent="0.3">
      <c r="B11" s="95" t="s">
        <v>111</v>
      </c>
      <c r="C11" s="96"/>
      <c r="H11" s="13"/>
    </row>
    <row r="12" spans="1:14" ht="17.25" x14ac:dyDescent="0.3">
      <c r="B12" s="95"/>
      <c r="C12" s="96"/>
      <c r="H12" s="13"/>
    </row>
    <row r="13" spans="1:14" x14ac:dyDescent="0.3">
      <c r="B13" s="143" t="s">
        <v>106</v>
      </c>
      <c r="C13" s="144" t="s">
        <v>112</v>
      </c>
      <c r="D13" s="142"/>
      <c r="E13" s="142"/>
      <c r="H13" s="13"/>
    </row>
    <row r="14" spans="1:14" x14ac:dyDescent="0.3">
      <c r="B14" s="97" t="s">
        <v>108</v>
      </c>
      <c r="C14" s="98" t="s">
        <v>109</v>
      </c>
      <c r="H14" s="13"/>
    </row>
    <row r="15" spans="1:14" x14ac:dyDescent="0.3">
      <c r="B15" s="16"/>
      <c r="C15" s="16"/>
      <c r="H15" s="13"/>
    </row>
    <row r="16" spans="1:14" x14ac:dyDescent="0.3">
      <c r="B16" s="16"/>
      <c r="C16" s="16"/>
      <c r="H16" s="13"/>
    </row>
    <row r="17" spans="1:14" ht="26.25" x14ac:dyDescent="0.45">
      <c r="A17" s="172" t="s">
        <v>303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</row>
    <row r="19" spans="1:14" x14ac:dyDescent="0.3">
      <c r="B19" s="46" t="s">
        <v>304</v>
      </c>
      <c r="C19" s="46"/>
      <c r="D19" s="46"/>
      <c r="F19" s="46" t="s">
        <v>305</v>
      </c>
      <c r="G19" s="46"/>
      <c r="H19" s="46"/>
    </row>
    <row r="21" spans="1:14" x14ac:dyDescent="0.3">
      <c r="B21" s="19" t="s">
        <v>114</v>
      </c>
      <c r="C21" s="19" t="s">
        <v>115</v>
      </c>
      <c r="D21" s="19" t="s">
        <v>116</v>
      </c>
      <c r="F21" s="20" t="s">
        <v>114</v>
      </c>
      <c r="G21" s="19" t="s">
        <v>115</v>
      </c>
      <c r="H21" s="4" t="s">
        <v>116</v>
      </c>
    </row>
    <row r="22" spans="1:14" x14ac:dyDescent="0.3">
      <c r="B22" s="4" t="s">
        <v>117</v>
      </c>
      <c r="C22" s="4" t="s">
        <v>118</v>
      </c>
      <c r="D22" s="99">
        <v>307314</v>
      </c>
      <c r="F22" s="4" t="s">
        <v>119</v>
      </c>
      <c r="G22" s="4" t="s">
        <v>120</v>
      </c>
      <c r="H22" s="99">
        <v>376887</v>
      </c>
    </row>
    <row r="23" spans="1:14" x14ac:dyDescent="0.3">
      <c r="B23" s="4" t="s">
        <v>121</v>
      </c>
      <c r="C23" s="4" t="s">
        <v>120</v>
      </c>
      <c r="D23" s="99">
        <v>115456</v>
      </c>
      <c r="F23" s="4" t="s">
        <v>122</v>
      </c>
      <c r="G23" s="4" t="s">
        <v>123</v>
      </c>
      <c r="H23" s="99">
        <v>391111</v>
      </c>
    </row>
    <row r="24" spans="1:14" x14ac:dyDescent="0.3">
      <c r="B24" s="4" t="s">
        <v>124</v>
      </c>
      <c r="C24" s="4" t="s">
        <v>123</v>
      </c>
      <c r="D24" s="99">
        <v>451885</v>
      </c>
      <c r="F24" s="4" t="s">
        <v>125</v>
      </c>
      <c r="G24" s="4" t="s">
        <v>126</v>
      </c>
      <c r="H24" s="99">
        <v>488678</v>
      </c>
    </row>
    <row r="25" spans="1:14" x14ac:dyDescent="0.3">
      <c r="B25" s="4" t="s">
        <v>127</v>
      </c>
      <c r="C25" s="4" t="s">
        <v>128</v>
      </c>
      <c r="D25" s="99">
        <v>462241</v>
      </c>
      <c r="F25" s="4" t="s">
        <v>129</v>
      </c>
      <c r="G25" s="4" t="s">
        <v>128</v>
      </c>
      <c r="H25" s="99">
        <v>353149</v>
      </c>
    </row>
    <row r="26" spans="1:14" x14ac:dyDescent="0.3">
      <c r="B26" s="4" t="s">
        <v>130</v>
      </c>
      <c r="C26" s="4" t="s">
        <v>126</v>
      </c>
      <c r="D26" s="99">
        <v>430878</v>
      </c>
      <c r="F26" s="4" t="s">
        <v>131</v>
      </c>
      <c r="G26" s="4" t="s">
        <v>118</v>
      </c>
      <c r="H26" s="99">
        <v>417365</v>
      </c>
    </row>
    <row r="27" spans="1:14" x14ac:dyDescent="0.3">
      <c r="F27" s="4" t="s">
        <v>132</v>
      </c>
      <c r="G27" s="4" t="s">
        <v>133</v>
      </c>
      <c r="H27" s="99">
        <v>167542</v>
      </c>
    </row>
    <row r="29" spans="1:14" x14ac:dyDescent="0.3">
      <c r="B29" s="21" t="str">
        <f>"Formula in "&amp;ADDRESS(ROW(B31),COLUMN(B31),4)&amp;":"</f>
        <v>Formula in B31:</v>
      </c>
      <c r="C29" s="4" t="str">
        <f ca="1">IFERROR(_xlfn.FORMULATEXT(B31),"")</f>
        <v>=VSTACK(Table1_vstack[#All],Table2_vstack)</v>
      </c>
    </row>
    <row r="31" spans="1:14" ht="17.25" thickBot="1" x14ac:dyDescent="0.35">
      <c r="B31" s="85" t="str" cm="1">
        <f t="array" ref="B31:D42">_xlfn.VSTACK(Table1_vstack[#All],Table2_vstack[])</f>
        <v>Name</v>
      </c>
      <c r="C31" s="86" t="str">
        <v>Region</v>
      </c>
      <c r="D31" s="109" t="str">
        <v>Revenue</v>
      </c>
    </row>
    <row r="32" spans="1:14" ht="17.25" thickTop="1" x14ac:dyDescent="0.3">
      <c r="B32" s="87" t="str">
        <v>Fox Clancy</v>
      </c>
      <c r="C32" s="88" t="str">
        <v>North America</v>
      </c>
      <c r="D32" s="110">
        <v>307314</v>
      </c>
    </row>
    <row r="33" spans="1:14" x14ac:dyDescent="0.3">
      <c r="B33" s="89" t="str">
        <v>Livia Headley</v>
      </c>
      <c r="C33" s="90" t="str">
        <v>Asia Pacific</v>
      </c>
      <c r="D33" s="111">
        <v>115456</v>
      </c>
    </row>
    <row r="34" spans="1:14" x14ac:dyDescent="0.3">
      <c r="B34" s="87" t="str">
        <v>Ralph Bullard</v>
      </c>
      <c r="C34" s="88" t="str">
        <v>UK</v>
      </c>
      <c r="D34" s="110">
        <v>451885</v>
      </c>
    </row>
    <row r="35" spans="1:14" x14ac:dyDescent="0.3">
      <c r="B35" s="89" t="str">
        <v>Tevin Brewster</v>
      </c>
      <c r="C35" s="90" t="str">
        <v>MEA</v>
      </c>
      <c r="D35" s="111">
        <v>462241</v>
      </c>
    </row>
    <row r="36" spans="1:14" x14ac:dyDescent="0.3">
      <c r="B36" s="91" t="str">
        <v>Velda Pearson</v>
      </c>
      <c r="C36" s="92" t="str">
        <v>Europe</v>
      </c>
      <c r="D36" s="112">
        <v>430878</v>
      </c>
    </row>
    <row r="37" spans="1:14" x14ac:dyDescent="0.3">
      <c r="B37" s="22" t="str">
        <v>Vicki Tatum</v>
      </c>
      <c r="C37" s="23" t="str">
        <v>Asia Pacific</v>
      </c>
      <c r="D37" s="113">
        <v>376887</v>
      </c>
    </row>
    <row r="38" spans="1:14" x14ac:dyDescent="0.3">
      <c r="B38" s="24" t="str">
        <v>Briley Travis</v>
      </c>
      <c r="C38" s="25" t="str">
        <v>UK</v>
      </c>
      <c r="D38" s="114">
        <v>391111</v>
      </c>
    </row>
    <row r="39" spans="1:14" x14ac:dyDescent="0.3">
      <c r="B39" s="22" t="str">
        <v>Bodhi Penny</v>
      </c>
      <c r="C39" s="23" t="str">
        <v>Europe</v>
      </c>
      <c r="D39" s="113">
        <v>488678</v>
      </c>
    </row>
    <row r="40" spans="1:14" x14ac:dyDescent="0.3">
      <c r="B40" s="24" t="str">
        <v>Trudy Roach</v>
      </c>
      <c r="C40" s="25" t="str">
        <v>MEA</v>
      </c>
      <c r="D40" s="114">
        <v>353149</v>
      </c>
    </row>
    <row r="41" spans="1:14" x14ac:dyDescent="0.3">
      <c r="B41" s="22" t="str">
        <v>Marcus Abbott</v>
      </c>
      <c r="C41" s="23" t="str">
        <v>North America</v>
      </c>
      <c r="D41" s="113">
        <v>417365</v>
      </c>
    </row>
    <row r="42" spans="1:14" x14ac:dyDescent="0.3">
      <c r="B42" s="26" t="str">
        <v>Darryl Carter</v>
      </c>
      <c r="C42" s="27" t="str">
        <v>South America</v>
      </c>
      <c r="D42" s="115">
        <v>167542</v>
      </c>
    </row>
    <row r="46" spans="1:14" ht="26.25" x14ac:dyDescent="0.45">
      <c r="A46" s="17" t="s">
        <v>238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8" spans="1:14" x14ac:dyDescent="0.3">
      <c r="B48" s="21" t="str">
        <f>"Formula in "&amp;ADDRESS(ROW(B50),COLUMN(B50),4)&amp;":"</f>
        <v>Formula in B50:</v>
      </c>
      <c r="C48" s="4" t="str">
        <f ca="1">IFERROR(_xlfn.FORMULATEXT(B50),"")</f>
        <v>=VSTACK(Sales_23[#All],Sales_24,Sales_25)</v>
      </c>
    </row>
    <row r="50" spans="2:5" x14ac:dyDescent="0.3">
      <c r="B50" s="100" t="str" cm="1">
        <f t="array" ref="B50:E62">_xlfn.VSTACK(Sales_23[#All],Sales_24[],Sales_25[])</f>
        <v>Year</v>
      </c>
      <c r="C50" s="101" t="str">
        <v>Category</v>
      </c>
      <c r="D50" s="101" t="str">
        <v>Product</v>
      </c>
      <c r="E50" s="106" t="str">
        <v>Sales</v>
      </c>
    </row>
    <row r="51" spans="2:5" x14ac:dyDescent="0.3">
      <c r="B51" s="102">
        <v>2023</v>
      </c>
      <c r="C51" s="103" t="str">
        <v>Clothing</v>
      </c>
      <c r="D51" s="103" t="str">
        <v>Socks</v>
      </c>
      <c r="E51" s="107">
        <v>2300</v>
      </c>
    </row>
    <row r="52" spans="2:5" x14ac:dyDescent="0.3">
      <c r="B52" s="104">
        <v>2023</v>
      </c>
      <c r="C52" s="105" t="str">
        <v>Components</v>
      </c>
      <c r="D52" s="105" t="str">
        <v>Brakes</v>
      </c>
      <c r="E52" s="108">
        <v>3400</v>
      </c>
    </row>
    <row r="53" spans="2:5" x14ac:dyDescent="0.3">
      <c r="B53" s="102">
        <v>2023</v>
      </c>
      <c r="C53" s="103" t="str">
        <v>Bikes</v>
      </c>
      <c r="D53" s="103" t="str">
        <v>Mountain Bikes</v>
      </c>
      <c r="E53" s="107">
        <v>6300</v>
      </c>
    </row>
    <row r="54" spans="2:5" x14ac:dyDescent="0.3">
      <c r="B54" s="104">
        <v>2023</v>
      </c>
      <c r="C54" s="105" t="str">
        <v>Accessories</v>
      </c>
      <c r="D54" s="105" t="str">
        <v>Helmets</v>
      </c>
      <c r="E54" s="108">
        <v>17000</v>
      </c>
    </row>
    <row r="55" spans="2:5" x14ac:dyDescent="0.3">
      <c r="B55" s="102">
        <v>2024</v>
      </c>
      <c r="C55" s="103" t="str">
        <v>Clothing</v>
      </c>
      <c r="D55" s="103" t="str">
        <v>Shorts</v>
      </c>
      <c r="E55" s="107">
        <v>13300</v>
      </c>
    </row>
    <row r="56" spans="2:5" x14ac:dyDescent="0.3">
      <c r="B56" s="104">
        <v>2024</v>
      </c>
      <c r="C56" s="105" t="str">
        <v>Components</v>
      </c>
      <c r="D56" s="105" t="str">
        <v>Handlebars</v>
      </c>
      <c r="E56" s="108">
        <v>2300</v>
      </c>
    </row>
    <row r="57" spans="2:5" x14ac:dyDescent="0.3">
      <c r="B57" s="102">
        <v>2024</v>
      </c>
      <c r="C57" s="103" t="str">
        <v>Bikes</v>
      </c>
      <c r="D57" s="103" t="str">
        <v>Road Bikes</v>
      </c>
      <c r="E57" s="107">
        <v>3500</v>
      </c>
    </row>
    <row r="58" spans="2:5" x14ac:dyDescent="0.3">
      <c r="B58" s="104">
        <v>2024</v>
      </c>
      <c r="C58" s="105" t="str">
        <v>Accessories</v>
      </c>
      <c r="D58" s="105" t="str">
        <v>Helmets</v>
      </c>
      <c r="E58" s="108">
        <v>8300</v>
      </c>
    </row>
    <row r="59" spans="2:5" x14ac:dyDescent="0.3">
      <c r="B59" s="102">
        <v>2024</v>
      </c>
      <c r="C59" s="103" t="str">
        <v>Clothing</v>
      </c>
      <c r="D59" s="103" t="str">
        <v>Gloves</v>
      </c>
      <c r="E59" s="107">
        <v>13300</v>
      </c>
    </row>
    <row r="60" spans="2:5" x14ac:dyDescent="0.3">
      <c r="B60" s="104">
        <v>2025</v>
      </c>
      <c r="C60" s="105" t="str">
        <v>Components</v>
      </c>
      <c r="D60" s="105" t="str">
        <v>Chains</v>
      </c>
      <c r="E60" s="108">
        <v>20000</v>
      </c>
    </row>
    <row r="61" spans="2:5" x14ac:dyDescent="0.3">
      <c r="B61" s="102">
        <v>2025</v>
      </c>
      <c r="C61" s="103" t="str">
        <v>Clothing</v>
      </c>
      <c r="D61" s="103" t="str">
        <v>Bib-Shorts</v>
      </c>
      <c r="E61" s="107">
        <v>4000</v>
      </c>
    </row>
    <row r="62" spans="2:5" x14ac:dyDescent="0.3">
      <c r="B62" s="104">
        <v>2025</v>
      </c>
      <c r="C62" s="105" t="str">
        <v>Clothing</v>
      </c>
      <c r="D62" s="105" t="str">
        <v>Tights</v>
      </c>
      <c r="E62" s="108">
        <v>36000</v>
      </c>
    </row>
    <row r="63" spans="2:5" x14ac:dyDescent="0.3">
      <c r="E63" s="99"/>
    </row>
  </sheetData>
  <conditionalFormatting sqref="B29">
    <cfRule type="expression" dxfId="2" priority="7">
      <formula>$C29=""</formula>
    </cfRule>
  </conditionalFormatting>
  <conditionalFormatting sqref="B48">
    <cfRule type="expression" dxfId="1" priority="1">
      <formula>$C48=""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94FB-F905-4335-9540-B4FC5597FD67}">
  <sheetPr>
    <tabColor theme="3" tint="0.89999084444715716"/>
  </sheetPr>
  <dimension ref="A1:F5"/>
  <sheetViews>
    <sheetView showGridLines="0" workbookViewId="0"/>
  </sheetViews>
  <sheetFormatPr defaultRowHeight="15" x14ac:dyDescent="0.25"/>
  <cols>
    <col min="1" max="1" width="7.28515625" bestFit="1" customWidth="1"/>
    <col min="2" max="2" width="12.28515625" bestFit="1" customWidth="1"/>
    <col min="3" max="3" width="15.5703125" bestFit="1" customWidth="1"/>
    <col min="4" max="4" width="9" bestFit="1" customWidth="1"/>
    <col min="6" max="6" width="10.7109375" bestFit="1" customWidth="1"/>
    <col min="8" max="8" width="10.7109375" bestFit="1" customWidth="1"/>
    <col min="11" max="11" width="10.7109375" bestFit="1" customWidth="1"/>
  </cols>
  <sheetData>
    <row r="1" spans="1:6" x14ac:dyDescent="0.25">
      <c r="A1" t="s">
        <v>70</v>
      </c>
      <c r="B1" t="s">
        <v>71</v>
      </c>
      <c r="C1" t="s">
        <v>54</v>
      </c>
      <c r="D1" t="s">
        <v>56</v>
      </c>
      <c r="F1" s="174" t="s">
        <v>306</v>
      </c>
    </row>
    <row r="2" spans="1:6" x14ac:dyDescent="0.25">
      <c r="A2">
        <v>2023</v>
      </c>
      <c r="B2" t="s">
        <v>74</v>
      </c>
      <c r="C2" t="s">
        <v>75</v>
      </c>
      <c r="D2" s="43">
        <v>2300</v>
      </c>
    </row>
    <row r="3" spans="1:6" x14ac:dyDescent="0.25">
      <c r="A3">
        <v>2023</v>
      </c>
      <c r="B3" t="s">
        <v>72</v>
      </c>
      <c r="C3" t="s">
        <v>80</v>
      </c>
      <c r="D3" s="43">
        <v>3400</v>
      </c>
    </row>
    <row r="4" spans="1:6" x14ac:dyDescent="0.25">
      <c r="A4">
        <v>2023</v>
      </c>
      <c r="B4" t="s">
        <v>81</v>
      </c>
      <c r="C4" t="s">
        <v>82</v>
      </c>
      <c r="D4" s="43">
        <v>6300</v>
      </c>
    </row>
    <row r="5" spans="1:6" x14ac:dyDescent="0.25">
      <c r="A5">
        <v>2023</v>
      </c>
      <c r="B5" t="s">
        <v>83</v>
      </c>
      <c r="C5" t="s">
        <v>84</v>
      </c>
      <c r="D5" s="43">
        <v>17000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3015-12E4-4253-93A8-B6F0B5782F40}">
  <sheetPr>
    <tabColor theme="3" tint="0.89999084444715716"/>
  </sheetPr>
  <dimension ref="A1:F6"/>
  <sheetViews>
    <sheetView showGridLines="0" workbookViewId="0">
      <selection activeCell="F1" sqref="F1"/>
    </sheetView>
  </sheetViews>
  <sheetFormatPr defaultRowHeight="15" x14ac:dyDescent="0.25"/>
  <cols>
    <col min="1" max="1" width="7.28515625" bestFit="1" customWidth="1"/>
    <col min="2" max="2" width="12.28515625" bestFit="1" customWidth="1"/>
    <col min="3" max="3" width="15.5703125" bestFit="1" customWidth="1"/>
    <col min="4" max="4" width="9" bestFit="1" customWidth="1"/>
    <col min="7" max="7" width="10.7109375" bestFit="1" customWidth="1"/>
    <col min="9" max="9" width="10.7109375" bestFit="1" customWidth="1"/>
    <col min="12" max="12" width="10.7109375" bestFit="1" customWidth="1"/>
  </cols>
  <sheetData>
    <row r="1" spans="1:6" x14ac:dyDescent="0.25">
      <c r="A1" t="s">
        <v>70</v>
      </c>
      <c r="B1" t="s">
        <v>71</v>
      </c>
      <c r="C1" t="s">
        <v>54</v>
      </c>
      <c r="D1" t="s">
        <v>56</v>
      </c>
      <c r="F1" s="175" t="s">
        <v>306</v>
      </c>
    </row>
    <row r="2" spans="1:6" x14ac:dyDescent="0.25">
      <c r="A2">
        <v>2024</v>
      </c>
      <c r="B2" t="s">
        <v>74</v>
      </c>
      <c r="C2" t="s">
        <v>77</v>
      </c>
      <c r="D2" s="43">
        <v>13300</v>
      </c>
    </row>
    <row r="3" spans="1:6" x14ac:dyDescent="0.25">
      <c r="A3">
        <v>2024</v>
      </c>
      <c r="B3" t="s">
        <v>72</v>
      </c>
      <c r="C3" t="s">
        <v>79</v>
      </c>
      <c r="D3" s="43">
        <v>2300</v>
      </c>
    </row>
    <row r="4" spans="1:6" x14ac:dyDescent="0.25">
      <c r="A4">
        <v>2024</v>
      </c>
      <c r="B4" t="s">
        <v>81</v>
      </c>
      <c r="C4" t="s">
        <v>89</v>
      </c>
      <c r="D4" s="43">
        <v>3500</v>
      </c>
    </row>
    <row r="5" spans="1:6" x14ac:dyDescent="0.25">
      <c r="A5">
        <v>2024</v>
      </c>
      <c r="B5" t="s">
        <v>83</v>
      </c>
      <c r="C5" t="s">
        <v>84</v>
      </c>
      <c r="D5" s="43">
        <v>8300</v>
      </c>
    </row>
    <row r="6" spans="1:6" x14ac:dyDescent="0.25">
      <c r="A6">
        <v>2024</v>
      </c>
      <c r="B6" t="s">
        <v>74</v>
      </c>
      <c r="C6" t="s">
        <v>93</v>
      </c>
      <c r="D6" s="43">
        <v>13300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59FD-E3AB-478E-AD18-08ED64C58718}">
  <sheetPr>
    <tabColor theme="3" tint="0.89999084444715716"/>
  </sheetPr>
  <dimension ref="A1:F4"/>
  <sheetViews>
    <sheetView showGridLines="0" workbookViewId="0">
      <selection activeCell="F1" sqref="F1"/>
    </sheetView>
  </sheetViews>
  <sheetFormatPr defaultRowHeight="15" x14ac:dyDescent="0.25"/>
  <cols>
    <col min="1" max="1" width="7.28515625" bestFit="1" customWidth="1"/>
    <col min="2" max="2" width="12.28515625" bestFit="1" customWidth="1"/>
    <col min="3" max="3" width="15.5703125" bestFit="1" customWidth="1"/>
    <col min="4" max="4" width="9" bestFit="1" customWidth="1"/>
    <col min="6" max="6" width="10.7109375" bestFit="1" customWidth="1"/>
    <col min="8" max="8" width="10.7109375" bestFit="1" customWidth="1"/>
    <col min="11" max="11" width="10.7109375" bestFit="1" customWidth="1"/>
  </cols>
  <sheetData>
    <row r="1" spans="1:6" x14ac:dyDescent="0.25">
      <c r="A1" t="s">
        <v>70</v>
      </c>
      <c r="B1" t="s">
        <v>71</v>
      </c>
      <c r="C1" t="s">
        <v>54</v>
      </c>
      <c r="D1" t="s">
        <v>56</v>
      </c>
      <c r="F1" s="175" t="s">
        <v>306</v>
      </c>
    </row>
    <row r="2" spans="1:6" x14ac:dyDescent="0.25">
      <c r="A2">
        <v>2025</v>
      </c>
      <c r="B2" t="s">
        <v>72</v>
      </c>
      <c r="C2" t="s">
        <v>73</v>
      </c>
      <c r="D2" s="43">
        <v>20000</v>
      </c>
    </row>
    <row r="3" spans="1:6" x14ac:dyDescent="0.25">
      <c r="A3">
        <v>2025</v>
      </c>
      <c r="B3" t="s">
        <v>74</v>
      </c>
      <c r="C3" t="s">
        <v>76</v>
      </c>
      <c r="D3" s="43">
        <v>4000</v>
      </c>
    </row>
    <row r="4" spans="1:6" x14ac:dyDescent="0.25">
      <c r="A4">
        <v>2025</v>
      </c>
      <c r="B4" t="s">
        <v>74</v>
      </c>
      <c r="C4" t="s">
        <v>78</v>
      </c>
      <c r="D4" s="43">
        <v>36000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0B24B-6091-4DA6-906F-53446D54586D}">
  <dimension ref="A1:R56"/>
  <sheetViews>
    <sheetView showGridLines="0" workbookViewId="0">
      <selection activeCell="B13" sqref="B13"/>
    </sheetView>
  </sheetViews>
  <sheetFormatPr defaultRowHeight="16.5" x14ac:dyDescent="0.3"/>
  <cols>
    <col min="1" max="1" width="3.42578125" style="4" customWidth="1"/>
    <col min="2" max="2" width="16.42578125" style="4" bestFit="1" customWidth="1"/>
    <col min="3" max="5" width="12.140625" style="4" customWidth="1"/>
    <col min="6" max="6" width="16" style="4" bestFit="1" customWidth="1"/>
    <col min="7" max="7" width="10.140625" style="4" customWidth="1"/>
    <col min="8" max="8" width="10.28515625" style="4" bestFit="1" customWidth="1"/>
    <col min="9" max="9" width="7.140625" style="4" bestFit="1" customWidth="1"/>
    <col min="10" max="10" width="7" style="4" bestFit="1" customWidth="1"/>
    <col min="11" max="11" width="14.140625" style="4" bestFit="1" customWidth="1"/>
    <col min="12" max="12" width="8.85546875" style="4" customWidth="1"/>
    <col min="13" max="13" width="8" style="4" customWidth="1"/>
    <col min="14" max="14" width="11.28515625" style="4" bestFit="1" customWidth="1"/>
    <col min="15" max="15" width="6" style="4" bestFit="1" customWidth="1"/>
    <col min="16" max="16" width="9.7109375" style="4" customWidth="1"/>
    <col min="17" max="17" width="11" style="4" customWidth="1"/>
    <col min="18" max="19" width="15" style="4" bestFit="1" customWidth="1"/>
    <col min="20" max="20" width="8.85546875" style="4" customWidth="1"/>
    <col min="21" max="21" width="9.42578125" style="4" bestFit="1" customWidth="1"/>
    <col min="22" max="23" width="7.7109375" style="4" bestFit="1" customWidth="1"/>
    <col min="24" max="16384" width="9.140625" style="4"/>
  </cols>
  <sheetData>
    <row r="1" spans="1:15" s="167" customFormat="1" ht="48.75" customHeight="1" x14ac:dyDescent="0.3">
      <c r="A1" s="165" t="s">
        <v>221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3" spans="1:15" customFormat="1" x14ac:dyDescent="0.3">
      <c r="B3" s="4" t="s">
        <v>275</v>
      </c>
      <c r="G3" s="126"/>
      <c r="H3" s="126"/>
      <c r="I3" s="126"/>
      <c r="J3" s="126"/>
    </row>
    <row r="4" spans="1:15" customFormat="1" ht="15" x14ac:dyDescent="0.25"/>
    <row r="5" spans="1:15" customFormat="1" ht="15" x14ac:dyDescent="0.25">
      <c r="B5" s="29" t="s">
        <v>106</v>
      </c>
      <c r="C5" s="118" t="s">
        <v>272</v>
      </c>
      <c r="D5" s="118"/>
      <c r="E5" s="118"/>
      <c r="F5" s="118"/>
      <c r="G5" s="118"/>
    </row>
    <row r="6" spans="1:15" customFormat="1" ht="15" x14ac:dyDescent="0.25"/>
    <row r="7" spans="1:15" customFormat="1" x14ac:dyDescent="0.3">
      <c r="B7" s="140" t="s">
        <v>276</v>
      </c>
    </row>
    <row r="8" spans="1:15" x14ac:dyDescent="0.3">
      <c r="B8" s="139" t="s">
        <v>273</v>
      </c>
    </row>
    <row r="9" spans="1:15" x14ac:dyDescent="0.3">
      <c r="B9" s="139" t="s">
        <v>274</v>
      </c>
    </row>
    <row r="12" spans="1:15" x14ac:dyDescent="0.3">
      <c r="B12" s="147" t="s">
        <v>327</v>
      </c>
      <c r="C12" s="147"/>
      <c r="D12" s="147"/>
      <c r="E12" s="147"/>
      <c r="F12" s="147"/>
    </row>
    <row r="13" spans="1:15" x14ac:dyDescent="0.3">
      <c r="B13" s="117" t="s">
        <v>222</v>
      </c>
      <c r="C13" s="116" t="s">
        <v>223</v>
      </c>
      <c r="D13" s="116" t="s">
        <v>224</v>
      </c>
      <c r="E13" s="116" t="s">
        <v>225</v>
      </c>
      <c r="F13" s="116" t="s">
        <v>226</v>
      </c>
    </row>
    <row r="14" spans="1:15" x14ac:dyDescent="0.3">
      <c r="B14" s="84" t="s">
        <v>227</v>
      </c>
      <c r="C14" s="84">
        <v>64</v>
      </c>
      <c r="D14" s="84">
        <v>64</v>
      </c>
      <c r="E14" s="84">
        <v>88</v>
      </c>
      <c r="F14" s="84" cm="1">
        <f t="array" ref="F14:F23">_xlfn.BYROW(C14:E23,_xleta.AVERAGE)</f>
        <v>72</v>
      </c>
      <c r="G14" s="84" t="str">
        <f ca="1">_xlfn.FORMULATEXT(F14)</f>
        <v>=BYROW(C14:E23,AVERAGE)</v>
      </c>
    </row>
    <row r="15" spans="1:15" x14ac:dyDescent="0.3">
      <c r="B15" s="84" t="s">
        <v>228</v>
      </c>
      <c r="C15" s="84">
        <v>70</v>
      </c>
      <c r="D15" s="84">
        <v>58</v>
      </c>
      <c r="E15" s="84">
        <v>72</v>
      </c>
      <c r="F15" s="84">
        <v>66.666666666666671</v>
      </c>
    </row>
    <row r="16" spans="1:15" x14ac:dyDescent="0.3">
      <c r="B16" s="84" t="s">
        <v>229</v>
      </c>
      <c r="C16" s="84">
        <v>56</v>
      </c>
      <c r="D16" s="84">
        <v>72</v>
      </c>
      <c r="E16" s="84">
        <v>70</v>
      </c>
      <c r="F16" s="84">
        <v>66</v>
      </c>
    </row>
    <row r="17" spans="2:18" x14ac:dyDescent="0.3">
      <c r="B17" s="84" t="s">
        <v>230</v>
      </c>
      <c r="C17" s="84">
        <v>86</v>
      </c>
      <c r="D17" s="84">
        <v>52</v>
      </c>
      <c r="E17" s="84">
        <v>85</v>
      </c>
      <c r="F17" s="84">
        <v>74.333333333333329</v>
      </c>
    </row>
    <row r="18" spans="2:18" x14ac:dyDescent="0.3">
      <c r="B18" s="84" t="s">
        <v>231</v>
      </c>
      <c r="C18" s="84">
        <v>76</v>
      </c>
      <c r="D18" s="84">
        <v>76</v>
      </c>
      <c r="E18" s="84">
        <v>71</v>
      </c>
      <c r="F18" s="84">
        <v>74.333333333333329</v>
      </c>
    </row>
    <row r="19" spans="2:18" x14ac:dyDescent="0.3">
      <c r="B19" s="84" t="s">
        <v>232</v>
      </c>
      <c r="C19" s="84">
        <v>69</v>
      </c>
      <c r="D19" s="84">
        <v>74</v>
      </c>
      <c r="E19" s="84">
        <v>67</v>
      </c>
      <c r="F19" s="84">
        <v>70</v>
      </c>
    </row>
    <row r="20" spans="2:18" x14ac:dyDescent="0.3">
      <c r="B20" s="84" t="s">
        <v>233</v>
      </c>
      <c r="C20" s="84">
        <v>82</v>
      </c>
      <c r="D20" s="84">
        <v>54</v>
      </c>
      <c r="E20" s="84">
        <v>71</v>
      </c>
      <c r="F20" s="84">
        <v>69</v>
      </c>
    </row>
    <row r="21" spans="2:18" x14ac:dyDescent="0.3">
      <c r="B21" s="84" t="s">
        <v>234</v>
      </c>
      <c r="C21" s="84">
        <v>76</v>
      </c>
      <c r="D21" s="84">
        <v>79</v>
      </c>
      <c r="E21" s="84">
        <v>55</v>
      </c>
      <c r="F21" s="84">
        <v>70</v>
      </c>
    </row>
    <row r="22" spans="2:18" x14ac:dyDescent="0.3">
      <c r="B22" s="84" t="s">
        <v>235</v>
      </c>
      <c r="C22" s="84">
        <v>93</v>
      </c>
      <c r="D22" s="84">
        <v>57</v>
      </c>
      <c r="E22" s="84">
        <v>96</v>
      </c>
      <c r="F22" s="84">
        <v>82</v>
      </c>
    </row>
    <row r="23" spans="2:18" x14ac:dyDescent="0.3">
      <c r="B23" s="84" t="s">
        <v>236</v>
      </c>
      <c r="C23" s="84">
        <v>89</v>
      </c>
      <c r="D23" s="84">
        <v>77</v>
      </c>
      <c r="E23" s="84">
        <v>61</v>
      </c>
      <c r="F23" s="84">
        <v>75.666666666666671</v>
      </c>
    </row>
    <row r="27" spans="2:18" x14ac:dyDescent="0.3">
      <c r="B27" s="84"/>
      <c r="C27" s="84"/>
      <c r="D27" s="84"/>
      <c r="E27" s="84"/>
      <c r="F27" s="84"/>
      <c r="G27" s="84"/>
      <c r="H27" s="84"/>
      <c r="I27" s="84"/>
      <c r="J27" s="84"/>
      <c r="K27" s="84"/>
      <c r="L27"/>
      <c r="M27"/>
      <c r="N27"/>
      <c r="O27"/>
      <c r="P27"/>
      <c r="Q27"/>
      <c r="R27"/>
    </row>
    <row r="28" spans="2:18" x14ac:dyDescent="0.3">
      <c r="B28" s="84"/>
      <c r="C28" s="84"/>
      <c r="D28" s="84"/>
      <c r="E28" s="84"/>
      <c r="F28" s="84"/>
      <c r="G28" s="84"/>
      <c r="H28" s="84"/>
      <c r="I28" s="84"/>
      <c r="J28" s="84"/>
      <c r="K28" s="84"/>
      <c r="L28"/>
      <c r="M28"/>
      <c r="N28"/>
      <c r="O28"/>
      <c r="P28"/>
      <c r="Q28"/>
      <c r="R28"/>
    </row>
    <row r="29" spans="2:18" x14ac:dyDescent="0.3">
      <c r="B29" s="84"/>
      <c r="C29" s="84"/>
      <c r="D29" s="84"/>
      <c r="E29" s="84"/>
      <c r="F29" s="84"/>
      <c r="G29" s="84"/>
      <c r="H29" s="84"/>
      <c r="I29" s="84"/>
      <c r="J29" s="84"/>
      <c r="K29" s="84"/>
      <c r="L29"/>
      <c r="M29"/>
      <c r="N29"/>
      <c r="O29"/>
      <c r="P29"/>
      <c r="Q29"/>
      <c r="R29"/>
    </row>
    <row r="30" spans="2:18" x14ac:dyDescent="0.3">
      <c r="B30" s="84"/>
      <c r="C30" s="84"/>
      <c r="D30" s="84"/>
      <c r="E30" s="84"/>
      <c r="F30" s="84"/>
      <c r="G30" s="84"/>
      <c r="H30" s="84"/>
      <c r="I30" s="84"/>
      <c r="J30" s="84"/>
      <c r="K30" s="84"/>
      <c r="L30"/>
      <c r="M30"/>
      <c r="N30"/>
      <c r="O30"/>
      <c r="P30"/>
      <c r="Q30"/>
      <c r="R30"/>
    </row>
    <row r="31" spans="2:18" x14ac:dyDescent="0.3">
      <c r="B31" s="84"/>
      <c r="C31" s="84"/>
      <c r="D31" s="84"/>
      <c r="E31" s="84"/>
      <c r="F31" s="84"/>
      <c r="G31" s="84"/>
      <c r="H31" s="84"/>
      <c r="I31" s="84"/>
      <c r="J31" s="84"/>
      <c r="K31" s="84"/>
      <c r="L31"/>
      <c r="M31"/>
      <c r="N31"/>
      <c r="O31"/>
      <c r="P31"/>
      <c r="Q31"/>
      <c r="R31"/>
    </row>
    <row r="32" spans="2:18" x14ac:dyDescent="0.3">
      <c r="B32" s="84"/>
      <c r="C32" s="84"/>
      <c r="D32" s="84"/>
      <c r="E32" s="84"/>
      <c r="F32" s="84"/>
      <c r="G32" s="84"/>
      <c r="H32" s="84"/>
      <c r="I32" s="84"/>
      <c r="J32" s="84"/>
      <c r="K32" s="84"/>
      <c r="L32"/>
      <c r="M32"/>
      <c r="N32"/>
      <c r="O32"/>
      <c r="P32"/>
      <c r="Q32"/>
      <c r="R32"/>
    </row>
    <row r="33" spans="2:18" x14ac:dyDescent="0.3">
      <c r="B33" s="84"/>
      <c r="C33" s="84"/>
      <c r="D33" s="84"/>
      <c r="E33" s="84"/>
      <c r="F33" s="84"/>
      <c r="G33" s="84"/>
      <c r="H33" s="84"/>
      <c r="I33" s="84"/>
      <c r="J33" s="84"/>
      <c r="K33" s="84"/>
      <c r="L33"/>
      <c r="M33"/>
      <c r="N33"/>
      <c r="O33"/>
      <c r="P33"/>
      <c r="Q33"/>
      <c r="R33"/>
    </row>
    <row r="34" spans="2:18" x14ac:dyDescent="0.3">
      <c r="B34" s="84"/>
      <c r="C34" s="84"/>
      <c r="D34" s="84"/>
      <c r="E34" s="84"/>
      <c r="F34" s="84"/>
      <c r="G34" s="84"/>
      <c r="H34" s="84"/>
      <c r="I34" s="84"/>
      <c r="J34" s="84"/>
      <c r="K34" s="84"/>
      <c r="L34"/>
      <c r="M34"/>
      <c r="N34"/>
      <c r="O34"/>
      <c r="P34"/>
      <c r="Q34"/>
      <c r="R34"/>
    </row>
    <row r="35" spans="2:18" x14ac:dyDescent="0.3">
      <c r="B35" s="84"/>
      <c r="C35" s="84"/>
      <c r="D35" s="84"/>
      <c r="E35" s="84"/>
      <c r="F35" s="84"/>
      <c r="G35" s="84"/>
      <c r="H35" s="84"/>
      <c r="I35" s="84"/>
      <c r="J35" s="84"/>
      <c r="K35" s="84"/>
      <c r="L35"/>
      <c r="M35"/>
      <c r="N35"/>
      <c r="O35"/>
      <c r="P35"/>
      <c r="Q35"/>
      <c r="R35"/>
    </row>
    <row r="36" spans="2:18" x14ac:dyDescent="0.3">
      <c r="B36" s="84"/>
      <c r="C36" s="84"/>
      <c r="D36" s="84"/>
      <c r="E36" s="84"/>
      <c r="F36" s="84"/>
      <c r="G36" s="84"/>
      <c r="H36" s="84"/>
      <c r="I36" s="84"/>
      <c r="J36" s="84"/>
      <c r="K36" s="84"/>
      <c r="L36"/>
      <c r="M36"/>
      <c r="N36"/>
      <c r="O36"/>
      <c r="P36"/>
      <c r="Q36"/>
      <c r="R36"/>
    </row>
    <row r="37" spans="2:18" x14ac:dyDescent="0.3">
      <c r="B37" s="84"/>
      <c r="C37" s="84"/>
      <c r="D37" s="84"/>
      <c r="E37" s="84"/>
      <c r="F37" s="84"/>
      <c r="G37" s="84"/>
      <c r="H37" s="84"/>
      <c r="I37" s="84"/>
      <c r="J37" s="84"/>
      <c r="K37" s="84"/>
      <c r="L37"/>
      <c r="M37"/>
      <c r="N37"/>
      <c r="O37"/>
      <c r="P37"/>
      <c r="Q37"/>
      <c r="R37"/>
    </row>
    <row r="38" spans="2:18" x14ac:dyDescent="0.3">
      <c r="B38" s="84"/>
      <c r="C38" s="84"/>
      <c r="D38" s="84"/>
      <c r="E38" s="84"/>
      <c r="F38" s="84"/>
      <c r="G38" s="84"/>
      <c r="H38" s="84"/>
      <c r="I38" s="84"/>
      <c r="J38" s="84"/>
      <c r="K38" s="84"/>
      <c r="L38"/>
      <c r="M38"/>
      <c r="N38"/>
      <c r="O38"/>
      <c r="P38"/>
      <c r="Q38"/>
      <c r="R38"/>
    </row>
    <row r="39" spans="2:18" x14ac:dyDescent="0.3">
      <c r="B39" s="84"/>
      <c r="C39" s="84"/>
      <c r="D39" s="84"/>
      <c r="E39" s="84"/>
      <c r="F39" s="84"/>
      <c r="G39" s="84"/>
      <c r="H39" s="84"/>
      <c r="I39" s="84"/>
      <c r="J39" s="84"/>
      <c r="K39" s="84"/>
      <c r="L39"/>
      <c r="M39"/>
      <c r="N39"/>
      <c r="O39"/>
      <c r="P39"/>
      <c r="Q39"/>
      <c r="R39"/>
    </row>
    <row r="40" spans="2:18" x14ac:dyDescent="0.3">
      <c r="B40" s="84"/>
      <c r="C40" s="84"/>
      <c r="D40" s="84"/>
      <c r="E40" s="84"/>
      <c r="F40" s="84"/>
      <c r="G40" s="84"/>
      <c r="H40" s="84"/>
      <c r="I40" s="84"/>
      <c r="J40" s="84"/>
      <c r="K40" s="84"/>
      <c r="L40"/>
      <c r="M40"/>
      <c r="N40"/>
      <c r="O40"/>
      <c r="P40"/>
      <c r="Q40"/>
      <c r="R40"/>
    </row>
    <row r="41" spans="2:18" x14ac:dyDescent="0.3">
      <c r="B41" s="84"/>
      <c r="C41" s="84"/>
      <c r="D41" s="84"/>
      <c r="E41" s="84"/>
      <c r="F41" s="84"/>
      <c r="G41" s="84"/>
      <c r="H41" s="84"/>
      <c r="I41" s="84"/>
      <c r="J41" s="84"/>
      <c r="K41" s="84"/>
      <c r="L41"/>
      <c r="M41"/>
      <c r="N41"/>
      <c r="O41"/>
      <c r="P41"/>
      <c r="Q41"/>
      <c r="R41"/>
    </row>
    <row r="42" spans="2:18" x14ac:dyDescent="0.3">
      <c r="B42" s="84"/>
      <c r="C42" s="84"/>
      <c r="D42" s="84"/>
      <c r="E42" s="84"/>
      <c r="F42" s="84"/>
      <c r="G42" s="84"/>
      <c r="H42" s="84"/>
      <c r="I42" s="84"/>
      <c r="J42" s="84"/>
      <c r="K42" s="84"/>
      <c r="L42"/>
      <c r="M42"/>
      <c r="N42"/>
      <c r="O42"/>
      <c r="P42"/>
      <c r="Q42"/>
      <c r="R42"/>
    </row>
    <row r="43" spans="2:18" x14ac:dyDescent="0.3">
      <c r="B43" s="84"/>
      <c r="C43" s="84"/>
      <c r="D43" s="84"/>
      <c r="E43" s="84"/>
      <c r="F43" s="84"/>
      <c r="G43" s="84"/>
      <c r="H43" s="84"/>
      <c r="I43" s="84"/>
      <c r="J43" s="84"/>
      <c r="K43" s="84"/>
      <c r="L43"/>
      <c r="M43"/>
      <c r="N43"/>
      <c r="O43"/>
      <c r="P43"/>
      <c r="Q43"/>
      <c r="R43"/>
    </row>
    <row r="44" spans="2:18" x14ac:dyDescent="0.3">
      <c r="B44" s="84"/>
      <c r="C44" s="84"/>
      <c r="D44" s="84"/>
      <c r="E44" s="84"/>
      <c r="F44" s="84"/>
      <c r="G44" s="84"/>
      <c r="H44" s="84"/>
      <c r="I44" s="84"/>
      <c r="J44" s="84"/>
      <c r="K44" s="84"/>
      <c r="L44"/>
      <c r="M44"/>
      <c r="N44"/>
      <c r="O44"/>
      <c r="P44"/>
      <c r="Q44"/>
      <c r="R44"/>
    </row>
    <row r="45" spans="2:18" x14ac:dyDescent="0.3">
      <c r="B45" s="84"/>
      <c r="C45" s="84"/>
      <c r="D45" s="84"/>
      <c r="E45" s="84"/>
      <c r="F45" s="84"/>
      <c r="G45" s="84"/>
      <c r="H45" s="84"/>
      <c r="I45" s="84"/>
      <c r="J45" s="84"/>
      <c r="K45" s="84"/>
      <c r="L45"/>
      <c r="M45"/>
      <c r="N45"/>
      <c r="O45"/>
      <c r="P45"/>
      <c r="Q45"/>
      <c r="R45"/>
    </row>
    <row r="46" spans="2:18" x14ac:dyDescent="0.3">
      <c r="B46" s="84"/>
      <c r="C46" s="84"/>
      <c r="D46" s="84"/>
      <c r="E46" s="84"/>
      <c r="F46" s="84"/>
      <c r="G46" s="84"/>
      <c r="H46" s="84"/>
      <c r="I46" s="84"/>
      <c r="J46" s="84"/>
      <c r="K46" s="84"/>
      <c r="L46"/>
      <c r="M46"/>
      <c r="N46"/>
      <c r="O46"/>
      <c r="P46"/>
      <c r="Q46"/>
      <c r="R46"/>
    </row>
    <row r="47" spans="2:18" x14ac:dyDescent="0.3">
      <c r="B47" s="84"/>
      <c r="C47" s="84"/>
      <c r="D47" s="84"/>
      <c r="E47" s="84"/>
      <c r="F47" s="84"/>
      <c r="G47" s="84"/>
      <c r="H47" s="84"/>
      <c r="I47" s="84"/>
      <c r="J47" s="84"/>
      <c r="K47" s="84"/>
      <c r="L47"/>
      <c r="M47"/>
      <c r="N47"/>
      <c r="O47"/>
      <c r="P47"/>
      <c r="Q47"/>
      <c r="R47"/>
    </row>
    <row r="48" spans="2:18" x14ac:dyDescent="0.3">
      <c r="B48" s="84"/>
      <c r="C48" s="84"/>
      <c r="D48" s="84"/>
      <c r="E48" s="84"/>
      <c r="F48" s="84"/>
      <c r="G48" s="84"/>
      <c r="H48" s="84"/>
      <c r="I48" s="84"/>
      <c r="J48" s="84"/>
      <c r="K48" s="84"/>
      <c r="L48"/>
      <c r="M48"/>
      <c r="N48"/>
      <c r="O48"/>
      <c r="P48"/>
      <c r="Q48"/>
      <c r="R48"/>
    </row>
    <row r="49" spans="2:18" x14ac:dyDescent="0.3">
      <c r="B49" s="84"/>
      <c r="C49" s="84"/>
      <c r="D49" s="84"/>
      <c r="E49" s="84"/>
      <c r="F49" s="84"/>
      <c r="G49" s="84"/>
      <c r="H49" s="84"/>
      <c r="I49" s="84"/>
      <c r="J49" s="84"/>
      <c r="K49" s="84"/>
      <c r="L49"/>
      <c r="M49"/>
      <c r="N49"/>
      <c r="O49"/>
      <c r="P49"/>
      <c r="Q49"/>
      <c r="R49"/>
    </row>
    <row r="50" spans="2:18" x14ac:dyDescent="0.3">
      <c r="B50" s="84"/>
      <c r="C50" s="84"/>
      <c r="D50" s="84"/>
      <c r="E50" s="84"/>
      <c r="F50" s="84"/>
      <c r="G50" s="84"/>
      <c r="H50" s="84"/>
      <c r="I50" s="84"/>
      <c r="J50" s="84"/>
      <c r="K50" s="84"/>
      <c r="L50"/>
      <c r="M50"/>
      <c r="N50"/>
      <c r="O50"/>
      <c r="P50"/>
      <c r="Q50"/>
      <c r="R50"/>
    </row>
    <row r="51" spans="2:18" x14ac:dyDescent="0.3">
      <c r="B51" s="84"/>
      <c r="C51" s="84"/>
      <c r="D51" s="84"/>
      <c r="E51" s="84"/>
      <c r="F51" s="84"/>
      <c r="G51" s="84"/>
      <c r="H51" s="84"/>
      <c r="I51" s="84"/>
      <c r="J51" s="84"/>
      <c r="K51" s="84"/>
      <c r="L51"/>
      <c r="M51"/>
      <c r="N51"/>
      <c r="O51"/>
      <c r="P51"/>
      <c r="Q51"/>
      <c r="R51"/>
    </row>
    <row r="52" spans="2:18" x14ac:dyDescent="0.3">
      <c r="B52" s="84"/>
      <c r="C52" s="84"/>
      <c r="D52" s="84"/>
      <c r="E52" s="84"/>
      <c r="F52" s="84"/>
      <c r="G52" s="84"/>
      <c r="H52" s="84"/>
      <c r="I52" s="84"/>
      <c r="J52" s="84"/>
      <c r="K52" s="84"/>
      <c r="L52"/>
      <c r="M52"/>
      <c r="N52"/>
      <c r="O52"/>
      <c r="P52"/>
      <c r="Q52"/>
      <c r="R52"/>
    </row>
    <row r="53" spans="2:18" x14ac:dyDescent="0.3">
      <c r="B53" s="84"/>
      <c r="C53" s="84"/>
      <c r="D53" s="84"/>
      <c r="E53" s="84"/>
      <c r="F53" s="84"/>
      <c r="G53" s="84"/>
      <c r="H53" s="84"/>
      <c r="I53" s="84"/>
      <c r="J53" s="84"/>
      <c r="K53" s="84"/>
      <c r="L53"/>
      <c r="M53"/>
      <c r="N53"/>
      <c r="O53"/>
      <c r="P53"/>
      <c r="Q53"/>
      <c r="R53"/>
    </row>
    <row r="54" spans="2:18" x14ac:dyDescent="0.3">
      <c r="B54" s="84"/>
      <c r="C54" s="84"/>
      <c r="D54" s="84"/>
      <c r="E54" s="84"/>
      <c r="F54" s="84"/>
      <c r="G54" s="84"/>
      <c r="H54" s="84"/>
      <c r="I54" s="84"/>
      <c r="J54" s="84"/>
      <c r="K54" s="84"/>
      <c r="L54"/>
      <c r="M54"/>
      <c r="N54"/>
      <c r="O54"/>
      <c r="P54"/>
      <c r="Q54"/>
      <c r="R54"/>
    </row>
    <row r="55" spans="2:18" x14ac:dyDescent="0.3">
      <c r="B55" s="84"/>
      <c r="C55" s="84"/>
      <c r="D55" s="84"/>
      <c r="E55" s="84"/>
      <c r="F55" s="84"/>
      <c r="G55" s="84"/>
      <c r="H55" s="84"/>
      <c r="I55" s="84"/>
      <c r="J55" s="84"/>
      <c r="K55" s="84"/>
      <c r="L55"/>
      <c r="M55"/>
      <c r="N55"/>
      <c r="O55"/>
      <c r="P55"/>
      <c r="Q55"/>
      <c r="R55"/>
    </row>
    <row r="56" spans="2:18" x14ac:dyDescent="0.3">
      <c r="B56" s="84"/>
      <c r="C56" s="84"/>
      <c r="D56" s="84"/>
      <c r="E56" s="84"/>
      <c r="F56" s="84"/>
      <c r="G56" s="84"/>
      <c r="H56" s="84"/>
      <c r="I56" s="84"/>
      <c r="J56" s="84"/>
      <c r="K56" s="84"/>
      <c r="L56"/>
      <c r="M56"/>
      <c r="N56"/>
      <c r="O56"/>
      <c r="P56"/>
      <c r="Q56"/>
      <c r="R5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0F11-E6A9-46EA-8CCC-1D5E8583E60D}">
  <dimension ref="A1:Q57"/>
  <sheetViews>
    <sheetView showGridLines="0" zoomScaleNormal="100" workbookViewId="0">
      <selection activeCell="P12" sqref="P12"/>
    </sheetView>
  </sheetViews>
  <sheetFormatPr defaultRowHeight="16.5" x14ac:dyDescent="0.3"/>
  <cols>
    <col min="1" max="1" width="3.42578125" style="4" customWidth="1"/>
    <col min="2" max="2" width="12.140625" style="4" customWidth="1"/>
    <col min="3" max="3" width="16.5703125" style="4" customWidth="1"/>
    <col min="4" max="4" width="17.42578125" style="4" bestFit="1" customWidth="1"/>
    <col min="5" max="5" width="13.85546875" style="4" customWidth="1"/>
    <col min="6" max="6" width="16" style="4" bestFit="1" customWidth="1"/>
    <col min="7" max="7" width="10.28515625" style="4" bestFit="1" customWidth="1"/>
    <col min="8" max="8" width="7.140625" style="4" bestFit="1" customWidth="1"/>
    <col min="9" max="9" width="7" style="4" bestFit="1" customWidth="1"/>
    <col min="10" max="10" width="14.140625" style="4" bestFit="1" customWidth="1"/>
    <col min="11" max="11" width="8.85546875" style="4" customWidth="1"/>
    <col min="12" max="12" width="8" style="4" customWidth="1"/>
    <col min="13" max="13" width="11.28515625" style="4" bestFit="1" customWidth="1"/>
    <col min="14" max="14" width="6" style="4" bestFit="1" customWidth="1"/>
    <col min="15" max="15" width="9.7109375" style="4" customWidth="1"/>
    <col min="16" max="16" width="11" style="4" customWidth="1"/>
    <col min="17" max="18" width="15" style="4" bestFit="1" customWidth="1"/>
    <col min="19" max="19" width="8.85546875" style="4" customWidth="1"/>
    <col min="20" max="20" width="9.42578125" style="4" bestFit="1" customWidth="1"/>
    <col min="21" max="22" width="7.7109375" style="4" bestFit="1" customWidth="1"/>
    <col min="23" max="16384" width="9.140625" style="4"/>
  </cols>
  <sheetData>
    <row r="1" spans="1:17" s="9" customFormat="1" ht="48.75" customHeight="1" x14ac:dyDescent="0.3">
      <c r="A1" s="7" t="s">
        <v>239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7" customFormat="1" ht="31.5" customHeight="1" x14ac:dyDescent="0.25">
      <c r="B3" s="49" t="s">
        <v>241</v>
      </c>
    </row>
    <row r="4" spans="1:17" customFormat="1" ht="15" x14ac:dyDescent="0.25">
      <c r="B4" s="29" t="s">
        <v>106</v>
      </c>
      <c r="C4" s="118" t="s">
        <v>240</v>
      </c>
      <c r="D4" s="30"/>
      <c r="E4" s="30"/>
      <c r="F4" s="30"/>
      <c r="G4" s="30"/>
      <c r="H4" s="30"/>
      <c r="I4" s="30"/>
      <c r="J4" s="30"/>
    </row>
    <row r="5" spans="1:17" customFormat="1" ht="15" x14ac:dyDescent="0.25">
      <c r="B5" s="36"/>
    </row>
    <row r="6" spans="1:17" customFormat="1" x14ac:dyDescent="0.3">
      <c r="B6" s="140" t="s">
        <v>277</v>
      </c>
      <c r="C6" s="119"/>
      <c r="D6" s="120"/>
      <c r="E6" s="120"/>
      <c r="F6" s="120"/>
      <c r="G6" s="120"/>
      <c r="H6" s="120"/>
    </row>
    <row r="7" spans="1:17" customFormat="1" x14ac:dyDescent="0.3">
      <c r="B7" s="140" t="s">
        <v>278</v>
      </c>
      <c r="C7" s="119"/>
      <c r="D7" s="120"/>
      <c r="E7" s="120"/>
      <c r="F7" s="120"/>
      <c r="G7" s="120"/>
      <c r="H7" s="120"/>
    </row>
    <row r="8" spans="1:17" customFormat="1" x14ac:dyDescent="0.3">
      <c r="B8" s="140" t="s">
        <v>279</v>
      </c>
      <c r="C8" s="119"/>
      <c r="D8" s="120"/>
      <c r="E8" s="120"/>
      <c r="F8" s="120"/>
      <c r="G8" s="120"/>
      <c r="H8" s="120"/>
    </row>
    <row r="9" spans="1:17" customFormat="1" x14ac:dyDescent="0.3">
      <c r="B9" s="140" t="s">
        <v>280</v>
      </c>
      <c r="C9" s="119"/>
      <c r="D9" s="120"/>
      <c r="E9" s="120"/>
      <c r="F9" s="120"/>
      <c r="G9" s="120"/>
      <c r="H9" s="120"/>
    </row>
    <row r="10" spans="1:17" customFormat="1" ht="15" customHeight="1" x14ac:dyDescent="0.3">
      <c r="B10" s="140" t="s">
        <v>281</v>
      </c>
      <c r="C10" s="119"/>
      <c r="D10" s="120"/>
      <c r="E10" s="120"/>
      <c r="F10" s="120"/>
      <c r="G10" s="120"/>
      <c r="H10" s="120"/>
    </row>
    <row r="12" spans="1:17" x14ac:dyDescent="0.3"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7" x14ac:dyDescent="0.3">
      <c r="B13" s="124" t="s">
        <v>328</v>
      </c>
      <c r="C13" s="123"/>
      <c r="D13" s="123"/>
      <c r="E13" s="123"/>
      <c r="F13" s="123"/>
      <c r="G13" s="84"/>
      <c r="H13" s="84"/>
      <c r="I13" s="84"/>
      <c r="J13" s="84"/>
      <c r="K13"/>
      <c r="L13"/>
      <c r="M13"/>
      <c r="N13"/>
      <c r="O13"/>
      <c r="P13"/>
      <c r="Q13"/>
    </row>
    <row r="14" spans="1:17" x14ac:dyDescent="0.3">
      <c r="B14" s="121" t="s">
        <v>70</v>
      </c>
      <c r="C14" s="117" t="s">
        <v>71</v>
      </c>
      <c r="D14" s="117" t="s">
        <v>54</v>
      </c>
      <c r="E14" s="116" t="s">
        <v>56</v>
      </c>
      <c r="F14" s="117" t="s">
        <v>237</v>
      </c>
      <c r="G14" s="84"/>
      <c r="H14" s="84"/>
      <c r="I14" s="84"/>
      <c r="J14" s="84"/>
      <c r="K14"/>
      <c r="L14"/>
      <c r="M14"/>
      <c r="N14"/>
      <c r="O14"/>
      <c r="P14"/>
      <c r="Q14"/>
    </row>
    <row r="15" spans="1:17" x14ac:dyDescent="0.3">
      <c r="B15" s="122">
        <v>2023</v>
      </c>
      <c r="C15" s="84" t="s">
        <v>74</v>
      </c>
      <c r="D15" s="84" t="s">
        <v>75</v>
      </c>
      <c r="E15" s="84">
        <v>2300</v>
      </c>
      <c r="F15" s="84" cm="1">
        <f t="array" ref="F15:F26">_xlfn.SCAN(0,_xlfn._TRO_TRAILING(E15:E30),_xleta.SUM)</f>
        <v>2300</v>
      </c>
      <c r="G15" s="84"/>
      <c r="H15" s="84"/>
      <c r="I15" s="84"/>
      <c r="J15" s="84"/>
      <c r="K15"/>
      <c r="L15"/>
      <c r="M15"/>
      <c r="N15"/>
      <c r="O15"/>
      <c r="P15"/>
      <c r="Q15"/>
    </row>
    <row r="16" spans="1:17" x14ac:dyDescent="0.3">
      <c r="B16" s="122">
        <v>2023</v>
      </c>
      <c r="C16" s="84" t="s">
        <v>72</v>
      </c>
      <c r="D16" s="84" t="s">
        <v>80</v>
      </c>
      <c r="E16" s="84">
        <v>3400</v>
      </c>
      <c r="F16" s="84">
        <v>5700</v>
      </c>
      <c r="G16" s="84"/>
      <c r="H16" s="84"/>
      <c r="I16" s="84"/>
      <c r="J16" s="84"/>
      <c r="K16"/>
      <c r="L16"/>
      <c r="M16"/>
      <c r="N16"/>
      <c r="O16"/>
      <c r="P16"/>
      <c r="Q16"/>
    </row>
    <row r="17" spans="2:17" x14ac:dyDescent="0.3">
      <c r="B17" s="122">
        <v>2023</v>
      </c>
      <c r="C17" s="84" t="s">
        <v>81</v>
      </c>
      <c r="D17" s="84" t="s">
        <v>82</v>
      </c>
      <c r="E17" s="84">
        <v>6300</v>
      </c>
      <c r="F17" s="84">
        <v>12000</v>
      </c>
      <c r="G17" s="84"/>
      <c r="H17" s="84"/>
      <c r="I17" s="84"/>
      <c r="J17" s="84"/>
      <c r="K17"/>
      <c r="L17"/>
      <c r="M17"/>
      <c r="N17"/>
      <c r="O17"/>
      <c r="P17"/>
      <c r="Q17"/>
    </row>
    <row r="18" spans="2:17" x14ac:dyDescent="0.3">
      <c r="B18" s="122">
        <v>2023</v>
      </c>
      <c r="C18" s="84" t="s">
        <v>83</v>
      </c>
      <c r="D18" s="84" t="s">
        <v>84</v>
      </c>
      <c r="E18" s="84">
        <v>17000</v>
      </c>
      <c r="F18" s="84">
        <v>29000</v>
      </c>
      <c r="G18" s="84"/>
      <c r="H18" s="84"/>
      <c r="I18" s="84"/>
      <c r="J18" s="84"/>
      <c r="K18"/>
      <c r="L18"/>
      <c r="M18"/>
      <c r="N18"/>
      <c r="O18"/>
      <c r="P18"/>
      <c r="Q18"/>
    </row>
    <row r="19" spans="2:17" x14ac:dyDescent="0.3">
      <c r="B19" s="122">
        <v>2024</v>
      </c>
      <c r="C19" s="84" t="s">
        <v>74</v>
      </c>
      <c r="D19" s="84" t="s">
        <v>77</v>
      </c>
      <c r="E19" s="84">
        <v>13300</v>
      </c>
      <c r="F19" s="84">
        <v>42300</v>
      </c>
      <c r="G19" s="84"/>
      <c r="H19" s="84"/>
      <c r="I19" s="84"/>
      <c r="J19" s="84"/>
      <c r="K19"/>
      <c r="L19"/>
      <c r="M19"/>
      <c r="N19"/>
      <c r="O19"/>
      <c r="P19"/>
      <c r="Q19"/>
    </row>
    <row r="20" spans="2:17" x14ac:dyDescent="0.3">
      <c r="B20" s="122">
        <v>2024</v>
      </c>
      <c r="C20" s="84" t="s">
        <v>72</v>
      </c>
      <c r="D20" s="84" t="s">
        <v>79</v>
      </c>
      <c r="E20" s="84">
        <v>2300</v>
      </c>
      <c r="F20" s="84">
        <v>44600</v>
      </c>
      <c r="G20" s="84"/>
      <c r="H20" s="84"/>
      <c r="I20" s="84"/>
      <c r="J20" s="84"/>
      <c r="K20"/>
      <c r="L20"/>
      <c r="M20"/>
      <c r="N20"/>
      <c r="O20"/>
      <c r="P20"/>
      <c r="Q20"/>
    </row>
    <row r="21" spans="2:17" x14ac:dyDescent="0.3">
      <c r="B21" s="122">
        <v>2024</v>
      </c>
      <c r="C21" s="84" t="s">
        <v>81</v>
      </c>
      <c r="D21" s="84" t="s">
        <v>89</v>
      </c>
      <c r="E21" s="84">
        <v>3500</v>
      </c>
      <c r="F21" s="84">
        <v>48100</v>
      </c>
      <c r="G21" s="84"/>
      <c r="H21" s="84"/>
      <c r="I21" s="84"/>
      <c r="J21" s="84"/>
      <c r="K21"/>
      <c r="L21"/>
      <c r="M21"/>
      <c r="N21"/>
      <c r="O21"/>
      <c r="P21"/>
      <c r="Q21"/>
    </row>
    <row r="22" spans="2:17" x14ac:dyDescent="0.3">
      <c r="B22" s="122">
        <v>2024</v>
      </c>
      <c r="C22" s="84" t="s">
        <v>83</v>
      </c>
      <c r="D22" s="84" t="s">
        <v>84</v>
      </c>
      <c r="E22" s="84">
        <v>8300</v>
      </c>
      <c r="F22" s="84">
        <v>56400</v>
      </c>
      <c r="G22" s="84"/>
      <c r="H22" s="84"/>
      <c r="I22" s="84"/>
      <c r="J22" s="84"/>
      <c r="K22"/>
      <c r="L22"/>
      <c r="M22"/>
      <c r="N22"/>
      <c r="O22"/>
      <c r="P22"/>
      <c r="Q22"/>
    </row>
    <row r="23" spans="2:17" x14ac:dyDescent="0.3">
      <c r="B23" s="122">
        <v>2024</v>
      </c>
      <c r="C23" s="84" t="s">
        <v>74</v>
      </c>
      <c r="D23" s="84" t="s">
        <v>93</v>
      </c>
      <c r="E23" s="84">
        <v>13300</v>
      </c>
      <c r="F23" s="84">
        <v>69700</v>
      </c>
      <c r="G23" s="84"/>
      <c r="H23" s="84"/>
      <c r="I23" s="84"/>
      <c r="J23" s="84"/>
      <c r="K23"/>
      <c r="L23"/>
      <c r="M23"/>
      <c r="N23"/>
      <c r="O23"/>
      <c r="P23"/>
      <c r="Q23"/>
    </row>
    <row r="24" spans="2:17" x14ac:dyDescent="0.3">
      <c r="B24" s="122">
        <v>2025</v>
      </c>
      <c r="C24" s="84" t="s">
        <v>72</v>
      </c>
      <c r="D24" s="84" t="s">
        <v>73</v>
      </c>
      <c r="E24" s="84">
        <v>20000</v>
      </c>
      <c r="F24" s="84">
        <v>89700</v>
      </c>
      <c r="G24" s="84"/>
      <c r="H24" s="84"/>
      <c r="I24" s="84"/>
      <c r="J24" s="84"/>
      <c r="K24"/>
      <c r="L24"/>
      <c r="M24"/>
      <c r="N24"/>
      <c r="O24"/>
      <c r="P24"/>
      <c r="Q24"/>
    </row>
    <row r="25" spans="2:17" x14ac:dyDescent="0.3">
      <c r="B25" s="122">
        <v>2025</v>
      </c>
      <c r="C25" s="84" t="s">
        <v>74</v>
      </c>
      <c r="D25" s="84" t="s">
        <v>76</v>
      </c>
      <c r="E25" s="84">
        <v>4000</v>
      </c>
      <c r="F25" s="84">
        <v>93700</v>
      </c>
      <c r="G25" s="84"/>
      <c r="H25" s="84"/>
      <c r="I25" s="84"/>
      <c r="J25" s="84"/>
      <c r="K25"/>
      <c r="L25"/>
      <c r="M25"/>
      <c r="N25"/>
      <c r="O25"/>
      <c r="P25"/>
      <c r="Q25"/>
    </row>
    <row r="26" spans="2:17" x14ac:dyDescent="0.3">
      <c r="B26" s="122">
        <v>2025</v>
      </c>
      <c r="C26" s="84" t="s">
        <v>74</v>
      </c>
      <c r="D26" s="84" t="s">
        <v>78</v>
      </c>
      <c r="E26" s="84">
        <v>36000</v>
      </c>
      <c r="F26" s="84">
        <v>129700</v>
      </c>
      <c r="G26" s="84"/>
      <c r="H26" s="84"/>
      <c r="I26" s="84"/>
      <c r="J26" s="84"/>
      <c r="K26"/>
      <c r="L26"/>
      <c r="M26"/>
      <c r="N26"/>
      <c r="O26"/>
      <c r="P26"/>
      <c r="Q26"/>
    </row>
    <row r="27" spans="2:17" x14ac:dyDescent="0.3">
      <c r="B27" s="122"/>
      <c r="C27" s="84"/>
      <c r="D27" s="84"/>
      <c r="E27" s="84"/>
      <c r="F27" s="84"/>
      <c r="G27" s="84"/>
      <c r="H27" s="84"/>
      <c r="I27" s="84"/>
      <c r="J27" s="84"/>
      <c r="K27"/>
      <c r="L27"/>
      <c r="M27"/>
      <c r="N27"/>
      <c r="O27"/>
      <c r="P27"/>
      <c r="Q27"/>
    </row>
    <row r="28" spans="2:17" x14ac:dyDescent="0.3">
      <c r="B28" s="122"/>
      <c r="C28" s="84"/>
      <c r="D28" s="84"/>
      <c r="E28" s="84"/>
      <c r="F28" s="84"/>
      <c r="G28" s="84"/>
      <c r="H28" s="84"/>
      <c r="I28" s="84"/>
      <c r="J28" s="84"/>
      <c r="K28"/>
      <c r="L28"/>
      <c r="M28"/>
      <c r="N28"/>
      <c r="O28"/>
      <c r="P28"/>
      <c r="Q28"/>
    </row>
    <row r="29" spans="2:17" x14ac:dyDescent="0.3">
      <c r="B29" s="122"/>
      <c r="C29" s="84"/>
      <c r="D29" s="84"/>
      <c r="E29" s="84"/>
      <c r="F29" s="84"/>
      <c r="G29" s="84"/>
      <c r="H29" s="84"/>
      <c r="I29" s="84"/>
      <c r="J29" s="84"/>
      <c r="K29"/>
      <c r="L29"/>
      <c r="M29"/>
      <c r="N29"/>
      <c r="O29"/>
      <c r="P29"/>
      <c r="Q29"/>
    </row>
    <row r="30" spans="2:17" x14ac:dyDescent="0.3">
      <c r="B30" s="84"/>
      <c r="C30" s="84"/>
      <c r="D30" s="84"/>
      <c r="E30" s="84"/>
      <c r="F30" s="84"/>
      <c r="G30" s="84"/>
      <c r="H30" s="84"/>
      <c r="I30" s="84"/>
      <c r="J30" s="84"/>
      <c r="K30"/>
      <c r="L30"/>
      <c r="M30"/>
      <c r="N30"/>
      <c r="O30"/>
      <c r="P30"/>
      <c r="Q30"/>
    </row>
    <row r="31" spans="2:17" x14ac:dyDescent="0.3">
      <c r="B31" s="84"/>
      <c r="C31" s="84"/>
      <c r="D31" s="84"/>
      <c r="E31" s="84"/>
      <c r="F31" s="84"/>
      <c r="G31" s="84"/>
      <c r="H31" s="84"/>
      <c r="I31" s="84"/>
      <c r="J31" s="84"/>
      <c r="K31"/>
      <c r="L31"/>
      <c r="M31"/>
      <c r="N31"/>
      <c r="O31"/>
      <c r="P31"/>
      <c r="Q31"/>
    </row>
    <row r="32" spans="2:17" x14ac:dyDescent="0.3">
      <c r="B32" s="84"/>
      <c r="C32" s="84"/>
      <c r="D32" s="84"/>
      <c r="E32" s="84"/>
      <c r="F32" s="84"/>
      <c r="G32" s="84"/>
      <c r="H32" s="84"/>
      <c r="I32" s="84"/>
      <c r="J32" s="84"/>
      <c r="K32"/>
      <c r="L32"/>
      <c r="M32"/>
      <c r="N32"/>
      <c r="O32"/>
      <c r="P32"/>
      <c r="Q32"/>
    </row>
    <row r="33" spans="2:17" x14ac:dyDescent="0.3">
      <c r="B33" s="84"/>
      <c r="C33" s="84"/>
      <c r="D33" s="84"/>
      <c r="E33" s="84"/>
      <c r="F33" s="84"/>
      <c r="G33" s="84"/>
      <c r="H33" s="84"/>
      <c r="I33" s="84"/>
      <c r="J33" s="84"/>
      <c r="K33"/>
      <c r="L33"/>
      <c r="M33"/>
      <c r="N33"/>
      <c r="O33"/>
      <c r="P33"/>
      <c r="Q33"/>
    </row>
    <row r="34" spans="2:17" x14ac:dyDescent="0.3">
      <c r="B34" s="84"/>
      <c r="C34" s="84"/>
      <c r="D34" s="84"/>
      <c r="E34" s="84"/>
      <c r="F34" s="84"/>
      <c r="G34" s="84"/>
      <c r="H34" s="84"/>
      <c r="I34" s="84"/>
      <c r="J34" s="84"/>
      <c r="K34"/>
      <c r="L34"/>
      <c r="M34"/>
      <c r="N34"/>
      <c r="O34"/>
      <c r="P34"/>
      <c r="Q34"/>
    </row>
    <row r="35" spans="2:17" x14ac:dyDescent="0.3">
      <c r="B35" s="84"/>
      <c r="C35" s="84"/>
      <c r="D35" s="84"/>
      <c r="E35" s="84"/>
      <c r="F35" s="84"/>
      <c r="G35" s="84"/>
      <c r="H35" s="84"/>
      <c r="I35" s="84"/>
      <c r="J35" s="84"/>
      <c r="K35"/>
      <c r="L35"/>
      <c r="M35"/>
      <c r="N35"/>
      <c r="O35"/>
      <c r="P35"/>
      <c r="Q35"/>
    </row>
    <row r="36" spans="2:17" x14ac:dyDescent="0.3">
      <c r="B36" s="84"/>
      <c r="C36" s="84"/>
      <c r="D36" s="84"/>
      <c r="E36" s="84"/>
      <c r="F36" s="84"/>
      <c r="G36" s="84"/>
      <c r="H36" s="84"/>
      <c r="I36" s="84"/>
      <c r="J36" s="84"/>
      <c r="K36"/>
      <c r="L36"/>
      <c r="M36"/>
      <c r="N36"/>
      <c r="O36"/>
      <c r="P36"/>
      <c r="Q36"/>
    </row>
    <row r="37" spans="2:17" x14ac:dyDescent="0.3">
      <c r="B37" s="84"/>
      <c r="C37" s="84"/>
      <c r="D37" s="84"/>
      <c r="E37" s="84"/>
      <c r="F37" s="84"/>
      <c r="G37" s="84"/>
      <c r="H37" s="84"/>
      <c r="I37" s="84"/>
      <c r="J37" s="84"/>
      <c r="K37"/>
      <c r="L37"/>
      <c r="M37"/>
      <c r="N37"/>
      <c r="O37"/>
      <c r="P37"/>
      <c r="Q37"/>
    </row>
    <row r="38" spans="2:17" x14ac:dyDescent="0.3">
      <c r="B38" s="84"/>
      <c r="C38" s="84"/>
      <c r="D38" s="84"/>
      <c r="E38" s="84"/>
      <c r="F38" s="84"/>
      <c r="G38" s="84"/>
      <c r="H38" s="84"/>
      <c r="I38" s="84"/>
      <c r="J38" s="84"/>
      <c r="K38"/>
      <c r="L38"/>
      <c r="M38"/>
      <c r="N38"/>
      <c r="O38"/>
      <c r="P38"/>
      <c r="Q38"/>
    </row>
    <row r="39" spans="2:17" x14ac:dyDescent="0.3">
      <c r="B39" s="84"/>
      <c r="C39" s="84"/>
      <c r="D39" s="84"/>
      <c r="E39" s="84"/>
      <c r="F39" s="84"/>
      <c r="G39" s="84"/>
      <c r="H39" s="84"/>
      <c r="I39" s="84"/>
      <c r="J39" s="84"/>
      <c r="K39"/>
      <c r="L39"/>
      <c r="M39"/>
      <c r="N39"/>
      <c r="O39"/>
      <c r="P39"/>
      <c r="Q39"/>
    </row>
    <row r="40" spans="2:17" x14ac:dyDescent="0.3">
      <c r="B40" s="84"/>
      <c r="C40" s="84"/>
      <c r="D40" s="84"/>
      <c r="E40" s="84"/>
      <c r="F40" s="84"/>
      <c r="G40" s="84"/>
      <c r="H40" s="84"/>
      <c r="I40" s="84"/>
      <c r="J40" s="84"/>
      <c r="K40"/>
      <c r="L40"/>
      <c r="M40"/>
      <c r="N40"/>
      <c r="O40"/>
      <c r="P40"/>
      <c r="Q40"/>
    </row>
    <row r="41" spans="2:17" x14ac:dyDescent="0.3">
      <c r="B41" s="84"/>
      <c r="C41" s="84"/>
      <c r="D41" s="84"/>
      <c r="E41" s="84"/>
      <c r="F41" s="84"/>
      <c r="G41" s="84"/>
      <c r="H41" s="84"/>
      <c r="I41" s="84"/>
      <c r="J41" s="84"/>
      <c r="K41"/>
      <c r="L41"/>
      <c r="M41"/>
      <c r="N41"/>
      <c r="O41"/>
      <c r="P41"/>
      <c r="Q41"/>
    </row>
    <row r="42" spans="2:17" x14ac:dyDescent="0.3">
      <c r="B42" s="84"/>
      <c r="C42" s="84"/>
      <c r="D42" s="84"/>
      <c r="E42" s="84"/>
      <c r="F42" s="84"/>
      <c r="G42" s="84"/>
      <c r="H42" s="84"/>
      <c r="I42" s="84"/>
      <c r="J42" s="84"/>
      <c r="K42"/>
      <c r="L42"/>
      <c r="M42"/>
      <c r="N42"/>
      <c r="O42"/>
      <c r="P42"/>
      <c r="Q42"/>
    </row>
    <row r="43" spans="2:17" x14ac:dyDescent="0.3">
      <c r="B43" s="84"/>
      <c r="C43" s="84"/>
      <c r="D43" s="84"/>
      <c r="E43" s="84"/>
      <c r="F43" s="84"/>
      <c r="G43" s="84"/>
      <c r="H43" s="84"/>
      <c r="I43" s="84"/>
      <c r="J43" s="84"/>
      <c r="K43"/>
      <c r="L43"/>
      <c r="M43"/>
      <c r="N43"/>
      <c r="O43"/>
      <c r="P43"/>
      <c r="Q43"/>
    </row>
    <row r="44" spans="2:17" x14ac:dyDescent="0.3">
      <c r="B44" s="84"/>
      <c r="C44" s="84"/>
      <c r="D44" s="84"/>
      <c r="E44" s="84"/>
      <c r="F44" s="84"/>
      <c r="G44" s="84"/>
      <c r="H44" s="84"/>
      <c r="I44" s="84"/>
      <c r="J44" s="84"/>
      <c r="K44"/>
      <c r="L44"/>
      <c r="M44"/>
      <c r="N44"/>
      <c r="O44"/>
      <c r="P44"/>
      <c r="Q44"/>
    </row>
    <row r="45" spans="2:17" x14ac:dyDescent="0.3">
      <c r="B45" s="84"/>
      <c r="C45" s="84"/>
      <c r="D45" s="84"/>
      <c r="E45" s="84"/>
      <c r="F45" s="84"/>
      <c r="G45" s="84"/>
      <c r="H45" s="84"/>
      <c r="I45" s="84"/>
      <c r="J45" s="84"/>
      <c r="K45"/>
      <c r="L45"/>
      <c r="M45"/>
      <c r="N45"/>
      <c r="O45"/>
      <c r="P45"/>
      <c r="Q45"/>
    </row>
    <row r="46" spans="2:17" x14ac:dyDescent="0.3">
      <c r="B46" s="84"/>
      <c r="C46" s="84"/>
      <c r="D46" s="84"/>
      <c r="E46" s="84"/>
      <c r="F46" s="84"/>
      <c r="G46" s="84"/>
      <c r="H46" s="84"/>
      <c r="I46" s="84"/>
      <c r="J46" s="84"/>
      <c r="K46"/>
      <c r="L46"/>
      <c r="M46"/>
      <c r="N46"/>
      <c r="O46"/>
      <c r="P46"/>
      <c r="Q46"/>
    </row>
    <row r="47" spans="2:17" x14ac:dyDescent="0.3">
      <c r="B47" s="84"/>
      <c r="C47" s="84"/>
      <c r="D47" s="84"/>
      <c r="E47" s="84"/>
      <c r="F47" s="84"/>
      <c r="G47" s="84"/>
      <c r="H47" s="84"/>
      <c r="I47" s="84"/>
      <c r="J47" s="84"/>
      <c r="K47"/>
      <c r="L47"/>
      <c r="M47"/>
      <c r="N47"/>
      <c r="O47"/>
      <c r="P47"/>
      <c r="Q47"/>
    </row>
    <row r="48" spans="2:17" x14ac:dyDescent="0.3">
      <c r="B48" s="84"/>
      <c r="C48" s="84"/>
      <c r="D48" s="84"/>
      <c r="E48" s="84"/>
      <c r="F48" s="84"/>
      <c r="G48" s="84"/>
      <c r="H48" s="84"/>
      <c r="I48" s="84"/>
      <c r="J48" s="84"/>
      <c r="K48"/>
      <c r="L48"/>
      <c r="M48"/>
      <c r="N48"/>
      <c r="O48"/>
      <c r="P48"/>
      <c r="Q48"/>
    </row>
    <row r="49" spans="2:17" x14ac:dyDescent="0.3">
      <c r="B49" s="84"/>
      <c r="C49" s="84"/>
      <c r="D49" s="84"/>
      <c r="E49" s="84"/>
      <c r="F49" s="84"/>
      <c r="G49" s="84"/>
      <c r="H49" s="84"/>
      <c r="I49" s="84"/>
      <c r="J49" s="84"/>
      <c r="K49"/>
      <c r="L49"/>
      <c r="M49"/>
      <c r="N49"/>
      <c r="O49"/>
      <c r="P49"/>
      <c r="Q49"/>
    </row>
    <row r="50" spans="2:17" x14ac:dyDescent="0.3">
      <c r="B50" s="84"/>
      <c r="C50" s="84"/>
      <c r="D50" s="84"/>
      <c r="E50" s="84"/>
      <c r="F50" s="84"/>
      <c r="G50" s="84"/>
      <c r="H50" s="84"/>
      <c r="I50" s="84"/>
      <c r="J50" s="84"/>
      <c r="K50"/>
      <c r="L50"/>
      <c r="M50"/>
      <c r="N50"/>
      <c r="O50"/>
      <c r="P50"/>
      <c r="Q50"/>
    </row>
    <row r="51" spans="2:17" x14ac:dyDescent="0.3">
      <c r="B51" s="84"/>
      <c r="C51" s="84"/>
      <c r="D51" s="84"/>
      <c r="E51" s="84"/>
      <c r="F51" s="84"/>
      <c r="G51" s="84"/>
      <c r="H51" s="84"/>
      <c r="I51" s="84"/>
      <c r="J51" s="84"/>
      <c r="K51"/>
      <c r="L51"/>
      <c r="M51"/>
      <c r="N51"/>
      <c r="O51"/>
      <c r="P51"/>
      <c r="Q51"/>
    </row>
    <row r="52" spans="2:17" x14ac:dyDescent="0.3">
      <c r="B52" s="84"/>
      <c r="C52" s="84"/>
      <c r="D52" s="84"/>
      <c r="E52" s="84"/>
      <c r="F52" s="84"/>
      <c r="G52" s="84"/>
      <c r="H52" s="84"/>
      <c r="I52" s="84"/>
      <c r="J52" s="84"/>
      <c r="K52"/>
      <c r="L52"/>
      <c r="M52"/>
      <c r="N52"/>
      <c r="O52"/>
      <c r="P52"/>
      <c r="Q52"/>
    </row>
    <row r="53" spans="2:17" x14ac:dyDescent="0.3">
      <c r="B53" s="84"/>
      <c r="C53" s="84"/>
      <c r="D53" s="84"/>
      <c r="E53" s="84"/>
      <c r="F53" s="84"/>
      <c r="G53" s="84"/>
      <c r="H53" s="84"/>
      <c r="I53" s="84"/>
      <c r="J53" s="84"/>
      <c r="K53"/>
      <c r="L53"/>
      <c r="M53"/>
      <c r="N53"/>
      <c r="O53"/>
      <c r="P53"/>
      <c r="Q53"/>
    </row>
    <row r="54" spans="2:17" x14ac:dyDescent="0.3">
      <c r="B54" s="84"/>
      <c r="C54" s="84"/>
      <c r="D54" s="84"/>
      <c r="E54" s="84"/>
      <c r="F54" s="84"/>
      <c r="G54" s="84"/>
      <c r="H54" s="84"/>
      <c r="I54" s="84"/>
      <c r="J54" s="84"/>
      <c r="K54"/>
      <c r="L54"/>
      <c r="M54"/>
      <c r="N54"/>
      <c r="O54"/>
      <c r="P54"/>
      <c r="Q54"/>
    </row>
    <row r="55" spans="2:17" x14ac:dyDescent="0.3">
      <c r="B55" s="84"/>
      <c r="C55" s="84"/>
      <c r="D55" s="84"/>
      <c r="E55" s="84"/>
      <c r="F55" s="84"/>
      <c r="G55" s="84"/>
      <c r="H55" s="84"/>
      <c r="I55" s="84"/>
      <c r="J55" s="84"/>
      <c r="K55"/>
      <c r="L55"/>
      <c r="M55"/>
      <c r="N55"/>
      <c r="O55"/>
      <c r="P55"/>
      <c r="Q55"/>
    </row>
    <row r="56" spans="2:17" x14ac:dyDescent="0.3">
      <c r="B56" s="84"/>
      <c r="C56" s="84"/>
      <c r="D56" s="84"/>
      <c r="E56" s="84"/>
      <c r="F56" s="84"/>
      <c r="G56" s="84"/>
      <c r="H56" s="84"/>
      <c r="I56" s="84"/>
      <c r="J56" s="84"/>
      <c r="K56"/>
      <c r="L56"/>
      <c r="M56"/>
      <c r="N56"/>
      <c r="O56"/>
      <c r="P56"/>
      <c r="Q56"/>
    </row>
    <row r="57" spans="2:17" x14ac:dyDescent="0.3">
      <c r="B57" s="84"/>
      <c r="C57" s="84"/>
      <c r="D57" s="84"/>
      <c r="E57" s="84"/>
      <c r="F57" s="84"/>
      <c r="G57" s="84"/>
      <c r="H57" s="84"/>
      <c r="I57" s="84"/>
      <c r="J57" s="84"/>
      <c r="K57"/>
      <c r="L57"/>
      <c r="M57"/>
      <c r="N57"/>
      <c r="O57"/>
      <c r="P57"/>
      <c r="Q5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863D-9833-4F2A-9816-FC0222A3DFB3}">
  <dimension ref="A1:M28"/>
  <sheetViews>
    <sheetView showGridLines="0" workbookViewId="0">
      <selection activeCell="B11" sqref="B11"/>
    </sheetView>
  </sheetViews>
  <sheetFormatPr defaultRowHeight="15" x14ac:dyDescent="0.25"/>
  <cols>
    <col min="1" max="1" width="4.42578125" customWidth="1"/>
    <col min="2" max="2" width="16.7109375" customWidth="1"/>
    <col min="3" max="3" width="12.42578125" customWidth="1"/>
    <col min="4" max="4" width="12.140625" customWidth="1"/>
    <col min="5" max="5" width="11.28515625" customWidth="1"/>
    <col min="6" max="6" width="11.42578125" customWidth="1"/>
    <col min="7" max="7" width="15.42578125" customWidth="1"/>
    <col min="8" max="8" width="19.85546875" bestFit="1" customWidth="1"/>
    <col min="9" max="9" width="13" customWidth="1"/>
    <col min="11" max="11" width="7.85546875" customWidth="1"/>
  </cols>
  <sheetData>
    <row r="1" spans="1:13" s="166" customFormat="1" ht="48.75" customHeight="1" x14ac:dyDescent="0.25">
      <c r="A1" s="168" t="s">
        <v>299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3" spans="1:13" ht="27.75" customHeight="1" x14ac:dyDescent="0.25">
      <c r="B3" s="49" t="s">
        <v>286</v>
      </c>
    </row>
    <row r="4" spans="1:13" x14ac:dyDescent="0.25">
      <c r="B4" s="29" t="s">
        <v>134</v>
      </c>
      <c r="C4" s="153" t="s">
        <v>135</v>
      </c>
      <c r="D4" s="30"/>
      <c r="E4" s="30"/>
      <c r="F4" s="30"/>
    </row>
    <row r="5" spans="1:13" x14ac:dyDescent="0.25">
      <c r="B5" s="31"/>
    </row>
    <row r="6" spans="1:13" ht="26.25" customHeight="1" x14ac:dyDescent="0.3">
      <c r="B6" s="150" t="s">
        <v>287</v>
      </c>
      <c r="C6" s="4"/>
      <c r="D6" s="4"/>
      <c r="E6" s="4"/>
      <c r="F6" s="4"/>
      <c r="G6" s="4"/>
      <c r="H6" s="4"/>
    </row>
    <row r="7" spans="1:13" ht="26.25" customHeight="1" x14ac:dyDescent="0.25">
      <c r="B7" s="150" t="s">
        <v>288</v>
      </c>
      <c r="C7" s="150"/>
      <c r="D7" s="150"/>
      <c r="E7" s="150"/>
      <c r="F7" s="150"/>
      <c r="G7" s="150"/>
      <c r="H7" s="150"/>
    </row>
    <row r="8" spans="1:13" ht="26.25" customHeight="1" x14ac:dyDescent="0.3">
      <c r="B8" s="150" t="s">
        <v>289</v>
      </c>
      <c r="C8" s="4"/>
      <c r="D8" s="4"/>
      <c r="E8" s="4"/>
      <c r="F8" s="4"/>
      <c r="G8" s="4"/>
      <c r="H8" s="4"/>
    </row>
    <row r="10" spans="1:13" x14ac:dyDescent="0.25">
      <c r="B10" s="170"/>
      <c r="C10" s="170"/>
      <c r="D10" s="170"/>
      <c r="E10" s="170"/>
      <c r="F10" s="170"/>
      <c r="G10" s="170"/>
      <c r="H10" s="170"/>
      <c r="I10" s="170"/>
    </row>
    <row r="11" spans="1:13" ht="16.5" x14ac:dyDescent="0.3">
      <c r="B11" s="124" t="s">
        <v>307</v>
      </c>
      <c r="C11" s="176"/>
      <c r="D11" s="176"/>
      <c r="E11" s="176"/>
      <c r="F11" s="176"/>
    </row>
    <row r="12" spans="1:13" x14ac:dyDescent="0.25">
      <c r="B12" s="32" t="s">
        <v>136</v>
      </c>
      <c r="C12" s="32" t="s">
        <v>137</v>
      </c>
      <c r="D12" s="33" t="s">
        <v>138</v>
      </c>
      <c r="E12" s="33" t="s">
        <v>139</v>
      </c>
      <c r="F12" s="33" t="s">
        <v>140</v>
      </c>
    </row>
    <row r="13" spans="1:13" x14ac:dyDescent="0.25">
      <c r="B13" t="s">
        <v>49</v>
      </c>
      <c r="C13" t="s">
        <v>141</v>
      </c>
      <c r="D13">
        <v>50</v>
      </c>
      <c r="E13" s="10">
        <v>0.6</v>
      </c>
      <c r="F13" s="10">
        <f>D13*E13</f>
        <v>30</v>
      </c>
      <c r="M13" s="34"/>
    </row>
    <row r="14" spans="1:13" x14ac:dyDescent="0.25">
      <c r="B14" t="s">
        <v>49</v>
      </c>
      <c r="C14" t="s">
        <v>142</v>
      </c>
      <c r="D14">
        <v>10</v>
      </c>
      <c r="E14" s="10">
        <v>4.99</v>
      </c>
      <c r="F14" s="10">
        <f t="shared" ref="F14:F21" si="0">D14*E14</f>
        <v>49.900000000000006</v>
      </c>
      <c r="M14" s="34"/>
    </row>
    <row r="15" spans="1:13" x14ac:dyDescent="0.25">
      <c r="B15" t="s">
        <v>49</v>
      </c>
      <c r="C15" t="s">
        <v>143</v>
      </c>
      <c r="D15">
        <v>15</v>
      </c>
      <c r="E15" s="10">
        <v>0.95</v>
      </c>
      <c r="F15" s="10">
        <f t="shared" si="0"/>
        <v>14.25</v>
      </c>
      <c r="M15" s="34"/>
    </row>
    <row r="16" spans="1:13" x14ac:dyDescent="0.25">
      <c r="B16" t="s">
        <v>144</v>
      </c>
      <c r="C16" t="s">
        <v>141</v>
      </c>
      <c r="D16">
        <v>250</v>
      </c>
      <c r="E16" s="10">
        <v>0.6</v>
      </c>
      <c r="F16" s="10">
        <f t="shared" si="0"/>
        <v>150</v>
      </c>
      <c r="M16" s="34"/>
    </row>
    <row r="17" spans="2:13" x14ac:dyDescent="0.25">
      <c r="B17" t="s">
        <v>144</v>
      </c>
      <c r="C17" t="s">
        <v>142</v>
      </c>
      <c r="D17">
        <v>30</v>
      </c>
      <c r="E17" s="10">
        <v>4.99</v>
      </c>
      <c r="F17" s="10">
        <f t="shared" si="0"/>
        <v>149.70000000000002</v>
      </c>
    </row>
    <row r="18" spans="2:13" x14ac:dyDescent="0.25">
      <c r="B18" t="s">
        <v>144</v>
      </c>
      <c r="C18" t="s">
        <v>143</v>
      </c>
      <c r="D18">
        <v>50</v>
      </c>
      <c r="E18" s="10">
        <v>0.95</v>
      </c>
      <c r="F18" s="10">
        <f t="shared" si="0"/>
        <v>47.5</v>
      </c>
      <c r="M18" s="34"/>
    </row>
    <row r="19" spans="2:13" x14ac:dyDescent="0.25">
      <c r="B19" t="s">
        <v>56</v>
      </c>
      <c r="C19" t="s">
        <v>141</v>
      </c>
      <c r="D19">
        <v>200</v>
      </c>
      <c r="E19" s="10">
        <v>0.6</v>
      </c>
      <c r="F19" s="10">
        <f t="shared" si="0"/>
        <v>120</v>
      </c>
      <c r="M19" s="34"/>
    </row>
    <row r="20" spans="2:13" x14ac:dyDescent="0.25">
      <c r="B20" t="s">
        <v>56</v>
      </c>
      <c r="C20" t="s">
        <v>142</v>
      </c>
      <c r="D20">
        <v>20</v>
      </c>
      <c r="E20" s="10">
        <v>4.99</v>
      </c>
      <c r="F20" s="10">
        <f t="shared" si="0"/>
        <v>99.800000000000011</v>
      </c>
      <c r="M20" s="34"/>
    </row>
    <row r="21" spans="2:13" x14ac:dyDescent="0.25">
      <c r="B21" t="s">
        <v>56</v>
      </c>
      <c r="C21" t="s">
        <v>143</v>
      </c>
      <c r="D21">
        <v>25</v>
      </c>
      <c r="E21" s="10">
        <v>0.95</v>
      </c>
      <c r="F21" s="10">
        <f t="shared" si="0"/>
        <v>23.75</v>
      </c>
      <c r="M21" s="34"/>
    </row>
    <row r="23" spans="2:13" ht="15.75" x14ac:dyDescent="0.25">
      <c r="B23" s="148" t="str">
        <f ca="1">_xlfn.IFNA("Filtered Data"&amp;_xlfn.FORMULATEXT(B26),"")</f>
        <v>Filtered Data=FILTER(B13:F21,B13:B21="Sales","No Records")</v>
      </c>
      <c r="C23" s="149"/>
      <c r="D23" s="149"/>
      <c r="E23" s="149"/>
      <c r="F23" s="149"/>
    </row>
    <row r="25" spans="2:13" x14ac:dyDescent="0.25">
      <c r="B25" s="32" t="s">
        <v>136</v>
      </c>
      <c r="C25" s="32" t="s">
        <v>137</v>
      </c>
      <c r="D25" s="33" t="s">
        <v>138</v>
      </c>
      <c r="E25" s="33" t="s">
        <v>139</v>
      </c>
      <c r="F25" s="33" t="s">
        <v>140</v>
      </c>
    </row>
    <row r="26" spans="2:13" x14ac:dyDescent="0.25">
      <c r="B26" t="str" cm="1">
        <f t="array" ref="B26:F28">_xlfn._xlws.FILTER(B13:F21,B13:B21="Sales","No Records")</f>
        <v>Sales</v>
      </c>
      <c r="C26" t="str">
        <v>Stamps</v>
      </c>
      <c r="D26">
        <v>200</v>
      </c>
      <c r="E26">
        <v>0.6</v>
      </c>
      <c r="F26">
        <v>120</v>
      </c>
    </row>
    <row r="27" spans="2:13" x14ac:dyDescent="0.25">
      <c r="B27" t="str">
        <v>Sales</v>
      </c>
      <c r="C27" t="str">
        <v>Paper</v>
      </c>
      <c r="D27">
        <v>20</v>
      </c>
      <c r="E27">
        <v>4.99</v>
      </c>
      <c r="F27">
        <v>99.800000000000011</v>
      </c>
    </row>
    <row r="28" spans="2:13" x14ac:dyDescent="0.25">
      <c r="B28" t="str">
        <v>Sales</v>
      </c>
      <c r="C28" t="str">
        <v>Pens</v>
      </c>
      <c r="D28">
        <v>25</v>
      </c>
      <c r="E28">
        <v>0.95</v>
      </c>
      <c r="F28">
        <v>23.75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A05B-74E4-40C1-91D3-38A7F24AFE4C}">
  <dimension ref="A1:N62"/>
  <sheetViews>
    <sheetView showGridLines="0" workbookViewId="0">
      <selection activeCell="O21" sqref="O21"/>
    </sheetView>
  </sheetViews>
  <sheetFormatPr defaultRowHeight="15" x14ac:dyDescent="0.25"/>
  <cols>
    <col min="1" max="1" width="2.28515625" customWidth="1"/>
    <col min="2" max="2" width="16.5703125" bestFit="1" customWidth="1"/>
    <col min="3" max="3" width="13.5703125" customWidth="1"/>
    <col min="4" max="4" width="11.5703125" customWidth="1"/>
    <col min="5" max="5" width="12.28515625" customWidth="1"/>
    <col min="6" max="6" width="11.5703125" bestFit="1" customWidth="1"/>
    <col min="7" max="7" width="16.28515625" bestFit="1" customWidth="1"/>
    <col min="8" max="8" width="2.7109375" customWidth="1"/>
    <col min="9" max="9" width="13.42578125" customWidth="1"/>
    <col min="10" max="10" width="17" customWidth="1"/>
    <col min="11" max="11" width="9.85546875" customWidth="1"/>
    <col min="12" max="12" width="22.85546875" customWidth="1"/>
    <col min="13" max="13" width="10.5703125" style="10" customWidth="1"/>
    <col min="14" max="14" width="16.85546875" customWidth="1"/>
  </cols>
  <sheetData>
    <row r="1" spans="1:14" s="9" customFormat="1" ht="48.75" customHeight="1" x14ac:dyDescent="0.3">
      <c r="A1" s="7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45" customHeight="1" x14ac:dyDescent="0.25">
      <c r="B3" s="195" t="s">
        <v>291</v>
      </c>
      <c r="C3" s="195"/>
      <c r="D3" s="195"/>
      <c r="E3" s="195"/>
      <c r="F3" s="195"/>
      <c r="G3" s="195"/>
      <c r="H3" s="195"/>
      <c r="I3" s="195"/>
      <c r="J3" s="195"/>
      <c r="K3" s="195"/>
    </row>
    <row r="4" spans="1:14" x14ac:dyDescent="0.25">
      <c r="B4" s="29" t="s">
        <v>134</v>
      </c>
      <c r="C4" s="118" t="s">
        <v>294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5">
      <c r="C5" s="151" t="s">
        <v>295</v>
      </c>
    </row>
    <row r="6" spans="1:14" x14ac:dyDescent="0.25">
      <c r="C6" s="151"/>
    </row>
    <row r="7" spans="1:14" x14ac:dyDescent="0.25">
      <c r="B7" s="170"/>
      <c r="C7" s="178"/>
      <c r="D7" s="170"/>
      <c r="E7" s="170"/>
      <c r="F7" s="170"/>
      <c r="G7" s="170"/>
      <c r="H7" s="170"/>
      <c r="I7" s="170"/>
      <c r="J7" s="170"/>
      <c r="K7" s="170"/>
      <c r="L7" s="170"/>
      <c r="M7" s="179"/>
      <c r="N7" s="170"/>
    </row>
    <row r="8" spans="1:14" ht="16.5" x14ac:dyDescent="0.3">
      <c r="B8" s="147" t="s">
        <v>308</v>
      </c>
      <c r="C8" s="180"/>
      <c r="D8" s="176"/>
      <c r="E8" s="176"/>
      <c r="F8" s="176"/>
      <c r="G8" s="176"/>
      <c r="I8" s="146" t="s">
        <v>310</v>
      </c>
      <c r="J8" s="127"/>
      <c r="L8" s="146" t="s">
        <v>311</v>
      </c>
      <c r="M8" s="181"/>
    </row>
    <row r="9" spans="1:14" x14ac:dyDescent="0.25">
      <c r="L9" t="str">
        <f ca="1">_xlfn.IFNA(_xlfn.FORMULATEXT(L11),"")</f>
        <v>=GROUPBY(
Table3[[#All], [Country]],
Table3[[#All],[Units Sold]],
SUM,)</v>
      </c>
    </row>
    <row r="10" spans="1:14" x14ac:dyDescent="0.25">
      <c r="B10" t="s">
        <v>52</v>
      </c>
      <c r="C10" t="s">
        <v>53</v>
      </c>
      <c r="D10" s="38" t="s">
        <v>54</v>
      </c>
      <c r="E10" t="s">
        <v>55</v>
      </c>
      <c r="F10" s="39" t="s">
        <v>56</v>
      </c>
      <c r="G10" s="39" t="s">
        <v>94</v>
      </c>
      <c r="I10" t="s">
        <v>146</v>
      </c>
      <c r="J10" t="s">
        <v>147</v>
      </c>
    </row>
    <row r="11" spans="1:14" x14ac:dyDescent="0.25">
      <c r="B11" t="s">
        <v>60</v>
      </c>
      <c r="C11" t="s">
        <v>61</v>
      </c>
      <c r="D11" s="38" t="s">
        <v>66</v>
      </c>
      <c r="E11">
        <v>549</v>
      </c>
      <c r="F11" s="40">
        <v>8235</v>
      </c>
      <c r="G11" s="39" t="s">
        <v>97</v>
      </c>
      <c r="I11" s="36" t="s">
        <v>58</v>
      </c>
      <c r="J11" s="8">
        <v>12132</v>
      </c>
      <c r="L11" s="41" t="str" cm="1">
        <f t="array" ref="L11:M15">_xlfn.GROUPBY(
Table3[[#All], [Country]],
Table3[[#All],[Units Sold]],
_xleta.SUM,)</f>
        <v>Canada</v>
      </c>
      <c r="M11" s="10">
        <v>12132</v>
      </c>
    </row>
    <row r="12" spans="1:14" x14ac:dyDescent="0.25">
      <c r="B12" t="s">
        <v>57</v>
      </c>
      <c r="C12" t="s">
        <v>61</v>
      </c>
      <c r="D12" s="38" t="s">
        <v>68</v>
      </c>
      <c r="E12">
        <v>1527</v>
      </c>
      <c r="F12" s="40">
        <v>534450</v>
      </c>
      <c r="G12" s="39" t="s">
        <v>97</v>
      </c>
      <c r="I12" s="36" t="s">
        <v>61</v>
      </c>
      <c r="J12" s="8">
        <v>8468</v>
      </c>
      <c r="L12" t="str">
        <v>France</v>
      </c>
      <c r="M12" s="10">
        <v>8468</v>
      </c>
    </row>
    <row r="13" spans="1:14" x14ac:dyDescent="0.25">
      <c r="B13" t="s">
        <v>65</v>
      </c>
      <c r="C13" t="s">
        <v>148</v>
      </c>
      <c r="D13" s="38" t="s">
        <v>62</v>
      </c>
      <c r="E13">
        <v>2498</v>
      </c>
      <c r="F13" s="40">
        <v>741906</v>
      </c>
      <c r="G13" s="39" t="s">
        <v>98</v>
      </c>
      <c r="I13" s="36" t="s">
        <v>59</v>
      </c>
      <c r="J13" s="8">
        <v>9198</v>
      </c>
      <c r="L13" t="str">
        <v>Germany</v>
      </c>
      <c r="M13" s="10">
        <v>9198</v>
      </c>
    </row>
    <row r="14" spans="1:14" x14ac:dyDescent="0.25">
      <c r="B14" t="s">
        <v>63</v>
      </c>
      <c r="C14" t="s">
        <v>148</v>
      </c>
      <c r="D14" s="38" t="s">
        <v>69</v>
      </c>
      <c r="E14">
        <v>1989</v>
      </c>
      <c r="F14" s="40">
        <v>23629.32</v>
      </c>
      <c r="G14" s="39" t="s">
        <v>98</v>
      </c>
      <c r="I14" s="36" t="s">
        <v>148</v>
      </c>
      <c r="J14" s="8">
        <v>8883</v>
      </c>
      <c r="L14" t="str">
        <v>USA</v>
      </c>
      <c r="M14" s="10">
        <v>8883</v>
      </c>
    </row>
    <row r="15" spans="1:14" x14ac:dyDescent="0.25">
      <c r="B15" t="s">
        <v>57</v>
      </c>
      <c r="C15" t="s">
        <v>59</v>
      </c>
      <c r="D15" s="38" t="s">
        <v>62</v>
      </c>
      <c r="E15">
        <v>1797</v>
      </c>
      <c r="F15" s="40">
        <v>610081.5</v>
      </c>
      <c r="G15" s="39" t="s">
        <v>96</v>
      </c>
      <c r="I15" s="36" t="s">
        <v>149</v>
      </c>
      <c r="J15" s="8">
        <v>38681</v>
      </c>
      <c r="L15" t="str">
        <v>Total</v>
      </c>
      <c r="M15" s="10">
        <v>38681</v>
      </c>
    </row>
    <row r="16" spans="1:14" x14ac:dyDescent="0.25">
      <c r="B16" t="s">
        <v>57</v>
      </c>
      <c r="C16" t="s">
        <v>148</v>
      </c>
      <c r="D16" s="38" t="s">
        <v>67</v>
      </c>
      <c r="E16">
        <v>736</v>
      </c>
      <c r="F16" s="40">
        <v>14131.2</v>
      </c>
      <c r="G16" s="39" t="s">
        <v>98</v>
      </c>
    </row>
    <row r="17" spans="2:9" x14ac:dyDescent="0.25">
      <c r="B17" t="s">
        <v>57</v>
      </c>
      <c r="C17" t="s">
        <v>58</v>
      </c>
      <c r="D17" s="38" t="s">
        <v>67</v>
      </c>
      <c r="E17">
        <v>2646</v>
      </c>
      <c r="F17" s="40">
        <v>50803.199999999997</v>
      </c>
      <c r="G17" s="39" t="s">
        <v>95</v>
      </c>
    </row>
    <row r="18" spans="2:9" x14ac:dyDescent="0.25">
      <c r="B18" t="s">
        <v>57</v>
      </c>
      <c r="C18" t="s">
        <v>148</v>
      </c>
      <c r="D18" s="38" t="s">
        <v>68</v>
      </c>
      <c r="E18">
        <v>349</v>
      </c>
      <c r="F18" s="40">
        <v>117264</v>
      </c>
      <c r="G18" s="39" t="s">
        <v>98</v>
      </c>
    </row>
    <row r="19" spans="2:9" x14ac:dyDescent="0.25">
      <c r="B19" t="s">
        <v>57</v>
      </c>
      <c r="C19" t="s">
        <v>58</v>
      </c>
      <c r="D19" s="38" t="s">
        <v>66</v>
      </c>
      <c r="E19">
        <v>2349</v>
      </c>
      <c r="F19" s="40">
        <v>15620.85</v>
      </c>
      <c r="G19" s="39" t="s">
        <v>95</v>
      </c>
    </row>
    <row r="20" spans="2:9" x14ac:dyDescent="0.25">
      <c r="B20" t="s">
        <v>57</v>
      </c>
      <c r="C20" t="s">
        <v>61</v>
      </c>
      <c r="D20" s="38" t="s">
        <v>66</v>
      </c>
      <c r="E20">
        <v>1031</v>
      </c>
      <c r="F20" s="40">
        <v>6711.81</v>
      </c>
      <c r="G20" s="39" t="s">
        <v>97</v>
      </c>
      <c r="I20" s="35"/>
    </row>
    <row r="21" spans="2:9" x14ac:dyDescent="0.25">
      <c r="B21" t="s">
        <v>63</v>
      </c>
      <c r="C21" t="s">
        <v>59</v>
      </c>
      <c r="D21" s="38" t="s">
        <v>68</v>
      </c>
      <c r="E21">
        <v>2215</v>
      </c>
      <c r="F21" s="40">
        <v>24719.4</v>
      </c>
      <c r="G21" s="39" t="s">
        <v>96</v>
      </c>
    </row>
    <row r="22" spans="2:9" x14ac:dyDescent="0.25">
      <c r="B22" t="s">
        <v>60</v>
      </c>
      <c r="C22" t="s">
        <v>148</v>
      </c>
      <c r="D22" s="38" t="s">
        <v>66</v>
      </c>
      <c r="E22">
        <v>2931</v>
      </c>
      <c r="F22" s="40">
        <v>40887.449999999997</v>
      </c>
      <c r="G22" s="39" t="s">
        <v>98</v>
      </c>
    </row>
    <row r="23" spans="2:9" x14ac:dyDescent="0.25">
      <c r="B23" t="s">
        <v>65</v>
      </c>
      <c r="C23" t="s">
        <v>59</v>
      </c>
      <c r="D23" s="38" t="s">
        <v>66</v>
      </c>
      <c r="E23">
        <v>1123</v>
      </c>
      <c r="F23" s="40">
        <v>313317</v>
      </c>
      <c r="G23" s="39" t="s">
        <v>96</v>
      </c>
    </row>
    <row r="24" spans="2:9" x14ac:dyDescent="0.25">
      <c r="B24" t="s">
        <v>64</v>
      </c>
      <c r="C24" t="s">
        <v>59</v>
      </c>
      <c r="D24" s="38" t="s">
        <v>69</v>
      </c>
      <c r="E24">
        <v>994</v>
      </c>
      <c r="F24" s="40">
        <v>115552.5</v>
      </c>
      <c r="G24" s="39" t="s">
        <v>96</v>
      </c>
    </row>
    <row r="25" spans="2:9" x14ac:dyDescent="0.25">
      <c r="B25" t="s">
        <v>65</v>
      </c>
      <c r="C25" t="s">
        <v>58</v>
      </c>
      <c r="D25" s="38" t="s">
        <v>62</v>
      </c>
      <c r="E25">
        <v>1283</v>
      </c>
      <c r="F25" s="40">
        <v>354108</v>
      </c>
      <c r="G25" s="39" t="s">
        <v>95</v>
      </c>
    </row>
    <row r="26" spans="2:9" x14ac:dyDescent="0.25">
      <c r="B26" t="s">
        <v>57</v>
      </c>
      <c r="C26" t="s">
        <v>59</v>
      </c>
      <c r="D26" s="38" t="s">
        <v>66</v>
      </c>
      <c r="E26">
        <v>2409</v>
      </c>
      <c r="F26" s="40">
        <v>15513.96</v>
      </c>
      <c r="G26" s="39" t="s">
        <v>96</v>
      </c>
    </row>
    <row r="27" spans="2:9" x14ac:dyDescent="0.25">
      <c r="B27" t="s">
        <v>65</v>
      </c>
      <c r="C27" t="s">
        <v>61</v>
      </c>
      <c r="D27" s="38" t="s">
        <v>62</v>
      </c>
      <c r="E27">
        <v>322</v>
      </c>
      <c r="F27" s="40">
        <v>87906</v>
      </c>
      <c r="G27" s="39" t="s">
        <v>97</v>
      </c>
    </row>
    <row r="28" spans="2:9" x14ac:dyDescent="0.25">
      <c r="B28" t="s">
        <v>63</v>
      </c>
      <c r="C28" t="s">
        <v>61</v>
      </c>
      <c r="D28" s="38" t="s">
        <v>68</v>
      </c>
      <c r="E28">
        <v>2234</v>
      </c>
      <c r="F28" s="40">
        <v>24395.279999999999</v>
      </c>
      <c r="G28" s="39" t="s">
        <v>97</v>
      </c>
    </row>
    <row r="29" spans="2:9" x14ac:dyDescent="0.25">
      <c r="B29" t="s">
        <v>57</v>
      </c>
      <c r="C29" t="s">
        <v>61</v>
      </c>
      <c r="D29" s="38" t="s">
        <v>67</v>
      </c>
      <c r="E29">
        <v>2805</v>
      </c>
      <c r="F29" s="40">
        <v>49929</v>
      </c>
      <c r="G29" s="39" t="s">
        <v>97</v>
      </c>
    </row>
    <row r="30" spans="2:9" x14ac:dyDescent="0.25">
      <c r="B30" t="s">
        <v>57</v>
      </c>
      <c r="C30" t="s">
        <v>148</v>
      </c>
      <c r="D30" s="38" t="s">
        <v>66</v>
      </c>
      <c r="E30">
        <v>380</v>
      </c>
      <c r="F30" s="40">
        <v>2367.4</v>
      </c>
      <c r="G30" s="39" t="s">
        <v>98</v>
      </c>
    </row>
    <row r="31" spans="2:9" x14ac:dyDescent="0.25">
      <c r="B31" t="s">
        <v>57</v>
      </c>
      <c r="C31" t="s">
        <v>58</v>
      </c>
      <c r="D31" s="38" t="s">
        <v>68</v>
      </c>
      <c r="E31">
        <v>623</v>
      </c>
      <c r="F31" s="40">
        <v>191884</v>
      </c>
      <c r="G31" s="39" t="s">
        <v>95</v>
      </c>
    </row>
    <row r="32" spans="2:9" x14ac:dyDescent="0.25">
      <c r="B32" t="s">
        <v>63</v>
      </c>
      <c r="C32" t="s">
        <v>58</v>
      </c>
      <c r="D32" s="38" t="s">
        <v>69</v>
      </c>
      <c r="E32">
        <v>2761</v>
      </c>
      <c r="F32" s="40">
        <v>29156.16</v>
      </c>
      <c r="G32" s="39" t="s">
        <v>95</v>
      </c>
    </row>
    <row r="33" spans="2:8" x14ac:dyDescent="0.25">
      <c r="B33" t="s">
        <v>60</v>
      </c>
      <c r="C33" t="s">
        <v>59</v>
      </c>
      <c r="D33" s="38" t="s">
        <v>67</v>
      </c>
      <c r="E33">
        <v>660</v>
      </c>
      <c r="F33" s="40">
        <v>8613</v>
      </c>
      <c r="G33" s="39" t="s">
        <v>96</v>
      </c>
    </row>
    <row r="34" spans="2:8" x14ac:dyDescent="0.25">
      <c r="B34" t="s">
        <v>60</v>
      </c>
      <c r="C34" t="s">
        <v>58</v>
      </c>
      <c r="D34" s="38" t="s">
        <v>66</v>
      </c>
      <c r="E34">
        <v>2470</v>
      </c>
      <c r="F34" s="40">
        <v>31863</v>
      </c>
      <c r="G34" s="39" t="s">
        <v>95</v>
      </c>
    </row>
    <row r="36" spans="2:8" x14ac:dyDescent="0.25">
      <c r="C36" s="42"/>
      <c r="D36" s="42"/>
      <c r="F36" s="42"/>
      <c r="G36" s="42"/>
      <c r="H36" s="42"/>
    </row>
    <row r="37" spans="2:8" x14ac:dyDescent="0.25">
      <c r="B37" s="42"/>
      <c r="C37" s="42"/>
      <c r="D37" s="42"/>
      <c r="E37" s="42"/>
      <c r="F37" s="42"/>
      <c r="G37" s="42"/>
      <c r="H37" s="42"/>
    </row>
    <row r="38" spans="2:8" x14ac:dyDescent="0.25">
      <c r="B38" s="42"/>
      <c r="C38" s="42"/>
      <c r="D38" s="42"/>
      <c r="E38" s="42"/>
      <c r="F38" s="42"/>
      <c r="G38" s="42"/>
      <c r="H38" s="42"/>
    </row>
    <row r="39" spans="2:8" x14ac:dyDescent="0.25">
      <c r="B39" s="42"/>
      <c r="C39" s="42"/>
      <c r="D39" s="42"/>
      <c r="E39" s="42"/>
      <c r="F39" s="42"/>
      <c r="G39" s="42"/>
      <c r="H39" s="42"/>
    </row>
    <row r="40" spans="2:8" x14ac:dyDescent="0.25">
      <c r="B40" s="42"/>
      <c r="C40" s="42"/>
      <c r="D40" s="42"/>
      <c r="E40" s="42"/>
      <c r="F40" s="42"/>
      <c r="G40" s="42"/>
      <c r="H40" s="42"/>
    </row>
    <row r="41" spans="2:8" x14ac:dyDescent="0.25">
      <c r="B41" s="42"/>
      <c r="C41" s="42"/>
      <c r="D41" s="42"/>
      <c r="E41" s="42"/>
      <c r="F41" s="42"/>
      <c r="G41" s="42"/>
      <c r="H41" s="42"/>
    </row>
    <row r="42" spans="2:8" x14ac:dyDescent="0.25">
      <c r="B42" s="42"/>
      <c r="C42" s="42"/>
      <c r="D42" s="42"/>
      <c r="E42" s="42"/>
      <c r="F42" s="42"/>
      <c r="G42" s="42"/>
      <c r="H42" s="42"/>
    </row>
    <row r="43" spans="2:8" x14ac:dyDescent="0.25">
      <c r="B43" s="42"/>
      <c r="C43" s="42"/>
      <c r="D43" s="42"/>
      <c r="E43" s="42"/>
      <c r="F43" s="42"/>
      <c r="G43" s="42"/>
      <c r="H43" s="42"/>
    </row>
    <row r="44" spans="2:8" x14ac:dyDescent="0.25">
      <c r="B44" s="42"/>
      <c r="C44" s="42"/>
      <c r="D44" s="42"/>
      <c r="E44" s="42"/>
      <c r="F44" s="42"/>
      <c r="G44" s="42"/>
      <c r="H44" s="42"/>
    </row>
    <row r="45" spans="2:8" x14ac:dyDescent="0.25">
      <c r="B45" s="42"/>
      <c r="C45" s="42"/>
      <c r="D45" s="42"/>
      <c r="E45" s="42"/>
      <c r="F45" s="42"/>
      <c r="G45" s="42"/>
      <c r="H45" s="42"/>
    </row>
    <row r="46" spans="2:8" x14ac:dyDescent="0.25">
      <c r="B46" s="42"/>
      <c r="C46" s="42"/>
      <c r="D46" s="42"/>
      <c r="E46" s="42"/>
      <c r="F46" s="42"/>
      <c r="G46" s="42"/>
      <c r="H46" s="42"/>
    </row>
    <row r="47" spans="2:8" x14ac:dyDescent="0.25">
      <c r="B47" s="42"/>
      <c r="C47" s="42"/>
      <c r="D47" s="42"/>
      <c r="E47" s="42"/>
      <c r="F47" s="42"/>
      <c r="G47" s="42"/>
      <c r="H47" s="42"/>
    </row>
    <row r="48" spans="2:8" x14ac:dyDescent="0.25">
      <c r="B48" s="42"/>
      <c r="C48" s="42"/>
      <c r="D48" s="42"/>
      <c r="E48" s="42"/>
      <c r="F48" s="42"/>
      <c r="G48" s="42"/>
      <c r="H48" s="42"/>
    </row>
    <row r="49" spans="2:8" x14ac:dyDescent="0.25">
      <c r="B49" s="42"/>
      <c r="C49" s="42"/>
      <c r="D49" s="42"/>
      <c r="E49" s="42"/>
      <c r="F49" s="42"/>
      <c r="G49" s="42"/>
      <c r="H49" s="42"/>
    </row>
    <row r="50" spans="2:8" x14ac:dyDescent="0.25">
      <c r="B50" s="42"/>
      <c r="C50" s="42"/>
      <c r="D50" s="42"/>
      <c r="E50" s="42"/>
      <c r="F50" s="42"/>
      <c r="G50" s="42"/>
      <c r="H50" s="42"/>
    </row>
    <row r="51" spans="2:8" x14ac:dyDescent="0.25">
      <c r="B51" s="42"/>
      <c r="C51" s="42"/>
      <c r="D51" s="42"/>
      <c r="E51" s="42"/>
      <c r="F51" s="42"/>
      <c r="G51" s="42"/>
      <c r="H51" s="42"/>
    </row>
    <row r="52" spans="2:8" x14ac:dyDescent="0.25">
      <c r="B52" s="42"/>
      <c r="C52" s="42"/>
      <c r="D52" s="42"/>
      <c r="E52" s="42"/>
      <c r="F52" s="42"/>
      <c r="G52" s="42"/>
      <c r="H52" s="42"/>
    </row>
    <row r="53" spans="2:8" x14ac:dyDescent="0.25">
      <c r="B53" s="42"/>
      <c r="C53" s="42"/>
      <c r="D53" s="42"/>
      <c r="E53" s="42"/>
      <c r="F53" s="42"/>
      <c r="G53" s="42"/>
      <c r="H53" s="42"/>
    </row>
    <row r="54" spans="2:8" x14ac:dyDescent="0.25">
      <c r="B54" s="42"/>
      <c r="C54" s="42"/>
      <c r="D54" s="42"/>
      <c r="E54" s="42"/>
      <c r="F54" s="42"/>
      <c r="G54" s="42"/>
      <c r="H54" s="42"/>
    </row>
    <row r="55" spans="2:8" x14ac:dyDescent="0.25">
      <c r="B55" s="42"/>
      <c r="C55" s="42"/>
      <c r="D55" s="42"/>
      <c r="E55" s="42"/>
      <c r="F55" s="42"/>
      <c r="G55" s="42"/>
      <c r="H55" s="42"/>
    </row>
    <row r="56" spans="2:8" x14ac:dyDescent="0.25">
      <c r="B56" s="42"/>
      <c r="C56" s="42"/>
      <c r="D56" s="42"/>
      <c r="E56" s="42"/>
      <c r="F56" s="42"/>
      <c r="G56" s="42"/>
      <c r="H56" s="42"/>
    </row>
    <row r="57" spans="2:8" x14ac:dyDescent="0.25">
      <c r="B57" s="42"/>
      <c r="C57" s="42"/>
      <c r="D57" s="42"/>
      <c r="E57" s="42"/>
      <c r="F57" s="42"/>
      <c r="G57" s="42"/>
      <c r="H57" s="42"/>
    </row>
    <row r="58" spans="2:8" x14ac:dyDescent="0.25">
      <c r="B58" s="42"/>
      <c r="C58" s="42"/>
      <c r="D58" s="42"/>
      <c r="E58" s="42"/>
      <c r="F58" s="42"/>
      <c r="G58" s="42"/>
      <c r="H58" s="42"/>
    </row>
    <row r="59" spans="2:8" x14ac:dyDescent="0.25">
      <c r="B59" s="42"/>
      <c r="C59" s="42"/>
      <c r="D59" s="42"/>
      <c r="E59" s="42"/>
      <c r="F59" s="42"/>
      <c r="G59" s="42"/>
      <c r="H59" s="42"/>
    </row>
    <row r="60" spans="2:8" x14ac:dyDescent="0.25">
      <c r="B60" s="42"/>
      <c r="C60" s="42"/>
      <c r="D60" s="42"/>
      <c r="E60" s="42"/>
      <c r="F60" s="42"/>
      <c r="G60" s="42"/>
      <c r="H60" s="42"/>
    </row>
    <row r="61" spans="2:8" x14ac:dyDescent="0.25">
      <c r="B61" s="42"/>
      <c r="C61" s="42"/>
      <c r="D61" s="42"/>
      <c r="E61" s="42"/>
      <c r="F61" s="42"/>
      <c r="G61" s="42"/>
      <c r="H61" s="42"/>
    </row>
    <row r="62" spans="2:8" x14ac:dyDescent="0.25">
      <c r="B62" s="42"/>
      <c r="C62" s="42"/>
      <c r="D62" s="42"/>
      <c r="E62" s="42"/>
      <c r="F62" s="42"/>
      <c r="G62" s="42"/>
      <c r="H62" s="42"/>
    </row>
  </sheetData>
  <mergeCells count="1">
    <mergeCell ref="B3:K3"/>
  </mergeCells>
  <hyperlinks>
    <hyperlink ref="C5" r:id="rId2" xr:uid="{2024CF44-2E93-4CEC-8E60-E7C91FE1E0B9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E303-A0F7-4487-A95D-5FEDF4ED3AE4}">
  <dimension ref="A1:X51"/>
  <sheetViews>
    <sheetView showGridLines="0" zoomScaleNormal="100" workbookViewId="0"/>
  </sheetViews>
  <sheetFormatPr defaultRowHeight="15" x14ac:dyDescent="0.25"/>
  <cols>
    <col min="1" max="1" width="2.5703125" customWidth="1"/>
    <col min="2" max="2" width="16.5703125" bestFit="1" customWidth="1"/>
    <col min="3" max="3" width="10.5703125" bestFit="1" customWidth="1"/>
    <col min="4" max="4" width="11.7109375" bestFit="1" customWidth="1"/>
    <col min="6" max="6" width="11.5703125" bestFit="1" customWidth="1"/>
    <col min="7" max="7" width="16.140625" bestFit="1" customWidth="1"/>
    <col min="9" max="9" width="18.5703125" style="10" customWidth="1"/>
    <col min="10" max="10" width="16.85546875" style="10" customWidth="1"/>
    <col min="11" max="11" width="9.5703125" style="10" customWidth="1"/>
    <col min="12" max="14" width="8" style="10" customWidth="1"/>
    <col min="15" max="15" width="11.28515625" style="10" customWidth="1"/>
    <col min="16" max="16" width="9.140625" style="10" customWidth="1"/>
    <col min="17" max="17" width="16.7109375" style="10" bestFit="1" customWidth="1"/>
    <col min="18" max="18" width="10.42578125" style="10" bestFit="1" customWidth="1"/>
    <col min="19" max="19" width="10" bestFit="1" customWidth="1"/>
    <col min="20" max="20" width="10.85546875" bestFit="1" customWidth="1"/>
    <col min="21" max="23" width="9.140625" bestFit="1" customWidth="1"/>
    <col min="24" max="24" width="10.85546875" bestFit="1" customWidth="1"/>
  </cols>
  <sheetData>
    <row r="1" spans="1:24" s="9" customFormat="1" ht="48.75" customHeight="1" x14ac:dyDescent="0.3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3" spans="1:24" ht="42" customHeight="1" x14ac:dyDescent="0.25">
      <c r="B3" s="195" t="s">
        <v>293</v>
      </c>
      <c r="C3" s="195"/>
      <c r="D3" s="195"/>
      <c r="E3" s="195"/>
      <c r="F3" s="195"/>
      <c r="G3" s="195"/>
      <c r="H3" s="195"/>
      <c r="I3" s="195"/>
      <c r="J3" s="195"/>
      <c r="K3" s="195"/>
    </row>
    <row r="4" spans="1:24" x14ac:dyDescent="0.25">
      <c r="B4" s="29" t="s">
        <v>134</v>
      </c>
      <c r="C4" s="118" t="s">
        <v>292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4" x14ac:dyDescent="0.25">
      <c r="C5" s="151" t="s">
        <v>295</v>
      </c>
    </row>
    <row r="6" spans="1:24" x14ac:dyDescent="0.25">
      <c r="C6" s="151"/>
    </row>
    <row r="7" spans="1:24" x14ac:dyDescent="0.25">
      <c r="B7" s="170"/>
      <c r="C7" s="178"/>
      <c r="D7" s="170"/>
      <c r="E7" s="170"/>
      <c r="F7" s="170"/>
      <c r="G7" s="170"/>
      <c r="H7" s="170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0"/>
      <c r="T7" s="170"/>
      <c r="U7" s="170"/>
      <c r="V7" s="170"/>
      <c r="W7" s="170"/>
      <c r="X7" s="170"/>
    </row>
    <row r="8" spans="1:24" ht="16.5" x14ac:dyDescent="0.3">
      <c r="B8" s="147" t="s">
        <v>309</v>
      </c>
      <c r="C8" s="189"/>
      <c r="D8" s="190"/>
      <c r="E8" s="190"/>
      <c r="F8" s="190"/>
      <c r="G8" s="190"/>
      <c r="H8" s="4"/>
      <c r="I8" s="146" t="s">
        <v>310</v>
      </c>
      <c r="J8" s="191"/>
      <c r="K8" s="191"/>
      <c r="L8" s="191"/>
      <c r="M8" s="191"/>
      <c r="N8" s="191"/>
      <c r="O8" s="191"/>
      <c r="P8" s="192"/>
      <c r="Q8" s="193" t="s">
        <v>329</v>
      </c>
      <c r="R8" s="182"/>
      <c r="S8" s="127"/>
      <c r="T8" s="127"/>
      <c r="U8" s="127"/>
      <c r="V8" s="127"/>
      <c r="W8" s="127"/>
      <c r="X8" s="127"/>
    </row>
    <row r="9" spans="1:24" x14ac:dyDescent="0.25">
      <c r="Q9" s="10" t="str">
        <f ca="1">_xlfn.IFNA(_xlfn.FORMULATEXT(Q10),"")</f>
        <v>=PIVOTBY(Table2[[#All],[Segment]:[Country]],
Table2[[#All],[Product]],
Table2[[#All],[Sales]],
SUM,
3,
2)</v>
      </c>
    </row>
    <row r="10" spans="1:24" x14ac:dyDescent="0.25">
      <c r="B10" t="s">
        <v>52</v>
      </c>
      <c r="C10" t="s">
        <v>53</v>
      </c>
      <c r="D10" s="38" t="s">
        <v>54</v>
      </c>
      <c r="E10" t="s">
        <v>55</v>
      </c>
      <c r="F10" s="39" t="s">
        <v>56</v>
      </c>
      <c r="G10" s="39" t="s">
        <v>94</v>
      </c>
      <c r="I10" t="s">
        <v>151</v>
      </c>
      <c r="J10" t="s">
        <v>152</v>
      </c>
      <c r="K10"/>
      <c r="L10"/>
      <c r="M10"/>
      <c r="N10"/>
      <c r="O10"/>
      <c r="Q10" t="str" cm="1">
        <f t="array" ref="Q10:X35">_xlfn.PIVOTBY(Table2[[#All],[Segment]:[Country]],
Table2[[#All],[Product]],
Table2[[#All],[Sales]],
_xleta.SUM,
3,
2)</f>
        <v/>
      </c>
      <c r="R10" s="10" t="str">
        <v/>
      </c>
      <c r="S10" s="10" t="str">
        <v>Product</v>
      </c>
      <c r="T10" s="10" t="str">
        <v/>
      </c>
      <c r="U10" s="10" t="str">
        <v/>
      </c>
      <c r="V10" s="10" t="str">
        <v/>
      </c>
      <c r="W10" s="10" t="str">
        <v/>
      </c>
      <c r="X10" s="10" t="str">
        <v/>
      </c>
    </row>
    <row r="11" spans="1:24" x14ac:dyDescent="0.25">
      <c r="B11" t="s">
        <v>60</v>
      </c>
      <c r="C11" t="s">
        <v>61</v>
      </c>
      <c r="D11" s="38" t="s">
        <v>66</v>
      </c>
      <c r="E11">
        <v>549</v>
      </c>
      <c r="F11" s="40">
        <v>8235</v>
      </c>
      <c r="G11" s="39" t="s">
        <v>97</v>
      </c>
      <c r="I11" t="s">
        <v>146</v>
      </c>
      <c r="J11" t="s">
        <v>69</v>
      </c>
      <c r="K11" t="s">
        <v>62</v>
      </c>
      <c r="L11" t="s">
        <v>66</v>
      </c>
      <c r="M11" t="s">
        <v>67</v>
      </c>
      <c r="N11" t="s">
        <v>68</v>
      </c>
      <c r="O11" t="s">
        <v>149</v>
      </c>
      <c r="Q11" t="str">
        <v/>
      </c>
      <c r="R11" s="10" t="str">
        <v/>
      </c>
      <c r="S11" s="10" t="str">
        <v>Amarilla</v>
      </c>
      <c r="T11" s="10" t="str">
        <v>Montana</v>
      </c>
      <c r="U11" s="10" t="str">
        <v>Paseo</v>
      </c>
      <c r="V11" s="10" t="str">
        <v>Velo</v>
      </c>
      <c r="W11" s="10" t="str">
        <v>VTT</v>
      </c>
      <c r="X11" s="10" t="str">
        <v>Total</v>
      </c>
    </row>
    <row r="12" spans="1:24" x14ac:dyDescent="0.25">
      <c r="B12" t="s">
        <v>57</v>
      </c>
      <c r="C12" t="s">
        <v>61</v>
      </c>
      <c r="D12" s="38" t="s">
        <v>68</v>
      </c>
      <c r="E12">
        <v>1527</v>
      </c>
      <c r="F12" s="40">
        <v>534450</v>
      </c>
      <c r="G12" s="39" t="s">
        <v>97</v>
      </c>
      <c r="I12" s="36" t="s">
        <v>63</v>
      </c>
      <c r="J12" s="43">
        <v>52785.479999999996</v>
      </c>
      <c r="K12" s="43"/>
      <c r="L12" s="43"/>
      <c r="M12" s="43"/>
      <c r="N12" s="43">
        <v>49114.68</v>
      </c>
      <c r="O12" s="43">
        <v>101900.16</v>
      </c>
      <c r="Q12" t="str">
        <v>Segment</v>
      </c>
      <c r="R12" s="10" t="str">
        <v>Country</v>
      </c>
      <c r="S12" s="42" t="str">
        <v>Sales</v>
      </c>
      <c r="T12" s="42" t="str">
        <v>Sales</v>
      </c>
      <c r="U12" s="42" t="str">
        <v>Sales</v>
      </c>
      <c r="V12" s="42" t="str">
        <v>Sales</v>
      </c>
      <c r="W12" s="42" t="str">
        <v>Sales</v>
      </c>
      <c r="X12" s="42" t="str">
        <v>Sales</v>
      </c>
    </row>
    <row r="13" spans="1:24" x14ac:dyDescent="0.25">
      <c r="B13" t="s">
        <v>65</v>
      </c>
      <c r="C13" t="s">
        <v>148</v>
      </c>
      <c r="D13" s="38" t="s">
        <v>62</v>
      </c>
      <c r="E13">
        <v>2498</v>
      </c>
      <c r="F13" s="40">
        <v>741906</v>
      </c>
      <c r="G13" s="39" t="s">
        <v>98</v>
      </c>
      <c r="I13" s="44" t="s">
        <v>58</v>
      </c>
      <c r="J13" s="43">
        <v>29156.16</v>
      </c>
      <c r="K13" s="43"/>
      <c r="L13" s="43"/>
      <c r="M13" s="43"/>
      <c r="N13" s="43"/>
      <c r="O13" s="43">
        <v>29156.16</v>
      </c>
      <c r="Q13" t="str">
        <v>Channel Partners</v>
      </c>
      <c r="R13" s="10" t="str">
        <v>Canada</v>
      </c>
      <c r="S13" s="42">
        <v>29156.16</v>
      </c>
      <c r="T13" s="42" t="str">
        <v/>
      </c>
      <c r="U13" s="42" t="str">
        <v/>
      </c>
      <c r="V13" s="42" t="str">
        <v/>
      </c>
      <c r="W13" s="42" t="str">
        <v/>
      </c>
      <c r="X13" s="42">
        <v>29156.16</v>
      </c>
    </row>
    <row r="14" spans="1:24" x14ac:dyDescent="0.25">
      <c r="B14" t="s">
        <v>63</v>
      </c>
      <c r="C14" t="s">
        <v>148</v>
      </c>
      <c r="D14" s="38" t="s">
        <v>69</v>
      </c>
      <c r="E14">
        <v>1989</v>
      </c>
      <c r="F14" s="40">
        <v>23629.32</v>
      </c>
      <c r="G14" s="39" t="s">
        <v>98</v>
      </c>
      <c r="I14" s="44" t="s">
        <v>61</v>
      </c>
      <c r="J14" s="43"/>
      <c r="K14" s="43"/>
      <c r="L14" s="43"/>
      <c r="M14" s="43"/>
      <c r="N14" s="43">
        <v>24395.279999999999</v>
      </c>
      <c r="O14" s="43">
        <v>24395.279999999999</v>
      </c>
      <c r="Q14" t="str">
        <v>Channel Partners</v>
      </c>
      <c r="R14" s="10" t="str">
        <v>France</v>
      </c>
      <c r="S14" s="42" t="str">
        <v/>
      </c>
      <c r="T14" s="42" t="str">
        <v/>
      </c>
      <c r="U14" s="42" t="str">
        <v/>
      </c>
      <c r="V14" s="42" t="str">
        <v/>
      </c>
      <c r="W14" s="42">
        <v>24395.279999999999</v>
      </c>
      <c r="X14" s="42">
        <v>24395.279999999999</v>
      </c>
    </row>
    <row r="15" spans="1:24" x14ac:dyDescent="0.25">
      <c r="B15" t="s">
        <v>57</v>
      </c>
      <c r="C15" t="s">
        <v>59</v>
      </c>
      <c r="D15" s="38" t="s">
        <v>62</v>
      </c>
      <c r="E15">
        <v>1797</v>
      </c>
      <c r="F15" s="40">
        <v>610081.5</v>
      </c>
      <c r="G15" s="39" t="s">
        <v>96</v>
      </c>
      <c r="I15" s="44" t="s">
        <v>59</v>
      </c>
      <c r="J15" s="43"/>
      <c r="K15" s="43"/>
      <c r="L15" s="43"/>
      <c r="M15" s="43"/>
      <c r="N15" s="43">
        <v>24719.4</v>
      </c>
      <c r="O15" s="43">
        <v>24719.4</v>
      </c>
      <c r="Q15" t="str">
        <v>Channel Partners</v>
      </c>
      <c r="R15" s="10" t="str">
        <v>Germany</v>
      </c>
      <c r="S15" s="42" t="str">
        <v/>
      </c>
      <c r="T15" s="42" t="str">
        <v/>
      </c>
      <c r="U15" s="42" t="str">
        <v/>
      </c>
      <c r="V15" s="42" t="str">
        <v/>
      </c>
      <c r="W15" s="42">
        <v>24719.4</v>
      </c>
      <c r="X15" s="42">
        <v>24719.4</v>
      </c>
    </row>
    <row r="16" spans="1:24" x14ac:dyDescent="0.25">
      <c r="B16" t="s">
        <v>57</v>
      </c>
      <c r="C16" t="s">
        <v>148</v>
      </c>
      <c r="D16" s="38" t="s">
        <v>67</v>
      </c>
      <c r="E16">
        <v>736</v>
      </c>
      <c r="F16" s="40">
        <v>14131.2</v>
      </c>
      <c r="G16" s="39" t="s">
        <v>98</v>
      </c>
      <c r="I16" s="44" t="s">
        <v>148</v>
      </c>
      <c r="J16" s="43">
        <v>23629.32</v>
      </c>
      <c r="K16" s="43"/>
      <c r="L16" s="43"/>
      <c r="M16" s="43"/>
      <c r="N16" s="43"/>
      <c r="O16" s="43">
        <v>23629.32</v>
      </c>
      <c r="Q16" t="str">
        <v>Channel Partners</v>
      </c>
      <c r="R16" s="10" t="str">
        <v>USA</v>
      </c>
      <c r="S16" s="42">
        <v>23629.32</v>
      </c>
      <c r="T16" s="42" t="str">
        <v/>
      </c>
      <c r="U16" s="42" t="str">
        <v/>
      </c>
      <c r="V16" s="42" t="str">
        <v/>
      </c>
      <c r="W16" s="42" t="str">
        <v/>
      </c>
      <c r="X16" s="42">
        <v>23629.32</v>
      </c>
    </row>
    <row r="17" spans="2:24" x14ac:dyDescent="0.25">
      <c r="B17" t="s">
        <v>57</v>
      </c>
      <c r="C17" t="s">
        <v>58</v>
      </c>
      <c r="D17" s="38" t="s">
        <v>67</v>
      </c>
      <c r="E17">
        <v>2646</v>
      </c>
      <c r="F17" s="40">
        <v>50803.199999999997</v>
      </c>
      <c r="G17" s="39" t="s">
        <v>95</v>
      </c>
      <c r="I17" s="36" t="s">
        <v>64</v>
      </c>
      <c r="J17" s="43">
        <v>115552.5</v>
      </c>
      <c r="K17" s="43"/>
      <c r="L17" s="43"/>
      <c r="M17" s="43"/>
      <c r="N17" s="43"/>
      <c r="O17" s="43">
        <v>115552.5</v>
      </c>
      <c r="Q17" t="str">
        <v>Channel Partners</v>
      </c>
      <c r="R17" s="10" t="str">
        <v/>
      </c>
      <c r="S17" s="42">
        <v>52785.479999999996</v>
      </c>
      <c r="T17" s="42" t="str">
        <v/>
      </c>
      <c r="U17" s="42" t="str">
        <v/>
      </c>
      <c r="V17" s="42" t="str">
        <v/>
      </c>
      <c r="W17" s="42">
        <v>49114.68</v>
      </c>
      <c r="X17" s="42">
        <v>101900.16</v>
      </c>
    </row>
    <row r="18" spans="2:24" x14ac:dyDescent="0.25">
      <c r="B18" t="s">
        <v>57</v>
      </c>
      <c r="C18" t="s">
        <v>148</v>
      </c>
      <c r="D18" s="38" t="s">
        <v>68</v>
      </c>
      <c r="E18">
        <v>349</v>
      </c>
      <c r="F18" s="40">
        <v>117264</v>
      </c>
      <c r="G18" s="39" t="s">
        <v>98</v>
      </c>
      <c r="I18" s="44" t="s">
        <v>59</v>
      </c>
      <c r="J18" s="43">
        <v>115552.5</v>
      </c>
      <c r="K18" s="43"/>
      <c r="L18" s="43"/>
      <c r="M18" s="43"/>
      <c r="N18" s="43"/>
      <c r="O18" s="43">
        <v>115552.5</v>
      </c>
      <c r="Q18" t="str">
        <v>Enterprise</v>
      </c>
      <c r="R18" s="10" t="str">
        <v>Germany</v>
      </c>
      <c r="S18" s="42">
        <v>115552.5</v>
      </c>
      <c r="T18" s="42" t="str">
        <v/>
      </c>
      <c r="U18" s="42" t="str">
        <v/>
      </c>
      <c r="V18" s="42" t="str">
        <v/>
      </c>
      <c r="W18" s="42" t="str">
        <v/>
      </c>
      <c r="X18" s="42">
        <v>115552.5</v>
      </c>
    </row>
    <row r="19" spans="2:24" x14ac:dyDescent="0.25">
      <c r="B19" t="s">
        <v>57</v>
      </c>
      <c r="C19" t="s">
        <v>58</v>
      </c>
      <c r="D19" s="38" t="s">
        <v>66</v>
      </c>
      <c r="E19">
        <v>2349</v>
      </c>
      <c r="F19" s="40">
        <v>15620.85</v>
      </c>
      <c r="G19" s="39" t="s">
        <v>95</v>
      </c>
      <c r="I19" s="36" t="s">
        <v>57</v>
      </c>
      <c r="J19" s="43"/>
      <c r="K19" s="43">
        <v>610081.5</v>
      </c>
      <c r="L19" s="43">
        <v>40214.019999999997</v>
      </c>
      <c r="M19" s="43">
        <v>114863.4</v>
      </c>
      <c r="N19" s="43">
        <v>843598</v>
      </c>
      <c r="O19" s="43">
        <v>1608756.9200000002</v>
      </c>
      <c r="Q19" t="str">
        <v>Enterprise</v>
      </c>
      <c r="R19" s="10" t="str">
        <v/>
      </c>
      <c r="S19" s="42">
        <v>115552.5</v>
      </c>
      <c r="T19" s="42" t="str">
        <v/>
      </c>
      <c r="U19" s="42" t="str">
        <v/>
      </c>
      <c r="V19" s="42" t="str">
        <v/>
      </c>
      <c r="W19" s="42" t="str">
        <v/>
      </c>
      <c r="X19" s="42">
        <v>115552.5</v>
      </c>
    </row>
    <row r="20" spans="2:24" x14ac:dyDescent="0.25">
      <c r="B20" t="s">
        <v>57</v>
      </c>
      <c r="C20" t="s">
        <v>61</v>
      </c>
      <c r="D20" s="38" t="s">
        <v>66</v>
      </c>
      <c r="E20">
        <v>1031</v>
      </c>
      <c r="F20" s="40">
        <v>6711.81</v>
      </c>
      <c r="G20" s="39" t="s">
        <v>97</v>
      </c>
      <c r="I20" s="44" t="s">
        <v>58</v>
      </c>
      <c r="J20" s="43"/>
      <c r="K20" s="43"/>
      <c r="L20" s="43">
        <v>15620.85</v>
      </c>
      <c r="M20" s="43">
        <v>50803.199999999997</v>
      </c>
      <c r="N20" s="43">
        <v>191884</v>
      </c>
      <c r="O20" s="43">
        <v>258308.05</v>
      </c>
      <c r="Q20" t="str">
        <v>Government</v>
      </c>
      <c r="R20" s="10" t="str">
        <v>Canada</v>
      </c>
      <c r="S20" s="42" t="str">
        <v/>
      </c>
      <c r="T20" s="42" t="str">
        <v/>
      </c>
      <c r="U20" s="42">
        <v>15620.85</v>
      </c>
      <c r="V20" s="42">
        <v>50803.199999999997</v>
      </c>
      <c r="W20" s="42">
        <v>191884</v>
      </c>
      <c r="X20" s="42">
        <v>258308.05</v>
      </c>
    </row>
    <row r="21" spans="2:24" x14ac:dyDescent="0.25">
      <c r="B21" t="s">
        <v>63</v>
      </c>
      <c r="C21" t="s">
        <v>59</v>
      </c>
      <c r="D21" s="38" t="s">
        <v>68</v>
      </c>
      <c r="E21">
        <v>2215</v>
      </c>
      <c r="F21" s="40">
        <v>24719.4</v>
      </c>
      <c r="G21" s="39" t="s">
        <v>96</v>
      </c>
      <c r="I21" s="44" t="s">
        <v>61</v>
      </c>
      <c r="J21" s="43"/>
      <c r="K21" s="43"/>
      <c r="L21" s="43">
        <v>6711.81</v>
      </c>
      <c r="M21" s="43">
        <v>49929</v>
      </c>
      <c r="N21" s="43">
        <v>534450</v>
      </c>
      <c r="O21" s="43">
        <v>591090.81000000006</v>
      </c>
      <c r="Q21" t="str">
        <v>Government</v>
      </c>
      <c r="R21" s="10" t="str">
        <v>France</v>
      </c>
      <c r="S21" s="42" t="str">
        <v/>
      </c>
      <c r="T21" s="42" t="str">
        <v/>
      </c>
      <c r="U21" s="42">
        <v>6711.81</v>
      </c>
      <c r="V21" s="42">
        <v>49929</v>
      </c>
      <c r="W21" s="42">
        <v>534450</v>
      </c>
      <c r="X21" s="42">
        <v>591090.81000000006</v>
      </c>
    </row>
    <row r="22" spans="2:24" x14ac:dyDescent="0.25">
      <c r="B22" t="s">
        <v>60</v>
      </c>
      <c r="C22" t="s">
        <v>148</v>
      </c>
      <c r="D22" s="38" t="s">
        <v>66</v>
      </c>
      <c r="E22">
        <v>2931</v>
      </c>
      <c r="F22" s="40">
        <v>40887.449999999997</v>
      </c>
      <c r="G22" s="39" t="s">
        <v>98</v>
      </c>
      <c r="I22" s="44" t="s">
        <v>59</v>
      </c>
      <c r="J22" s="43"/>
      <c r="K22" s="43">
        <v>610081.5</v>
      </c>
      <c r="L22" s="43">
        <v>15513.96</v>
      </c>
      <c r="M22" s="43"/>
      <c r="N22" s="43"/>
      <c r="O22" s="43">
        <v>625595.46</v>
      </c>
      <c r="Q22" t="str">
        <v>Government</v>
      </c>
      <c r="R22" s="10" t="str">
        <v>Germany</v>
      </c>
      <c r="S22" s="42" t="str">
        <v/>
      </c>
      <c r="T22" s="42">
        <v>610081.5</v>
      </c>
      <c r="U22" s="42">
        <v>15513.96</v>
      </c>
      <c r="V22" s="42" t="str">
        <v/>
      </c>
      <c r="W22" s="42" t="str">
        <v/>
      </c>
      <c r="X22" s="42">
        <v>625595.46</v>
      </c>
    </row>
    <row r="23" spans="2:24" x14ac:dyDescent="0.25">
      <c r="B23" t="s">
        <v>65</v>
      </c>
      <c r="C23" t="s">
        <v>59</v>
      </c>
      <c r="D23" s="38" t="s">
        <v>66</v>
      </c>
      <c r="E23">
        <v>1123</v>
      </c>
      <c r="F23" s="40">
        <v>313317</v>
      </c>
      <c r="G23" s="39" t="s">
        <v>96</v>
      </c>
      <c r="I23" s="44" t="s">
        <v>148</v>
      </c>
      <c r="J23" s="43"/>
      <c r="K23" s="43"/>
      <c r="L23" s="43">
        <v>2367.4</v>
      </c>
      <c r="M23" s="43">
        <v>14131.2</v>
      </c>
      <c r="N23" s="43">
        <v>117264</v>
      </c>
      <c r="O23" s="43">
        <v>133762.6</v>
      </c>
      <c r="Q23" t="str">
        <v>Government</v>
      </c>
      <c r="R23" s="10" t="str">
        <v>USA</v>
      </c>
      <c r="S23" s="42" t="str">
        <v/>
      </c>
      <c r="T23" s="42" t="str">
        <v/>
      </c>
      <c r="U23" s="42">
        <v>2367.4</v>
      </c>
      <c r="V23" s="42">
        <v>14131.2</v>
      </c>
      <c r="W23" s="42">
        <v>117264</v>
      </c>
      <c r="X23" s="42">
        <v>133762.6</v>
      </c>
    </row>
    <row r="24" spans="2:24" x14ac:dyDescent="0.25">
      <c r="B24" t="s">
        <v>64</v>
      </c>
      <c r="C24" t="s">
        <v>59</v>
      </c>
      <c r="D24" s="38" t="s">
        <v>69</v>
      </c>
      <c r="E24">
        <v>994</v>
      </c>
      <c r="F24" s="40">
        <v>115552.5</v>
      </c>
      <c r="G24" s="39" t="s">
        <v>96</v>
      </c>
      <c r="I24" s="36" t="s">
        <v>60</v>
      </c>
      <c r="J24" s="43"/>
      <c r="K24" s="43"/>
      <c r="L24" s="43">
        <v>80985.45</v>
      </c>
      <c r="M24" s="43">
        <v>8613</v>
      </c>
      <c r="N24" s="43"/>
      <c r="O24" s="43">
        <v>89598.45</v>
      </c>
      <c r="Q24" t="str">
        <v>Government</v>
      </c>
      <c r="R24" s="10" t="str">
        <v/>
      </c>
      <c r="S24" s="42" t="str">
        <v/>
      </c>
      <c r="T24" s="42">
        <v>610081.5</v>
      </c>
      <c r="U24" s="42">
        <v>40214.019999999997</v>
      </c>
      <c r="V24" s="42">
        <v>114863.4</v>
      </c>
      <c r="W24" s="42">
        <v>843598</v>
      </c>
      <c r="X24" s="42">
        <v>1608756.92</v>
      </c>
    </row>
    <row r="25" spans="2:24" x14ac:dyDescent="0.25">
      <c r="B25" t="s">
        <v>65</v>
      </c>
      <c r="C25" t="s">
        <v>58</v>
      </c>
      <c r="D25" s="38" t="s">
        <v>62</v>
      </c>
      <c r="E25">
        <v>1283</v>
      </c>
      <c r="F25" s="40">
        <v>354108</v>
      </c>
      <c r="G25" s="39" t="s">
        <v>95</v>
      </c>
      <c r="I25" s="44" t="s">
        <v>58</v>
      </c>
      <c r="J25" s="43"/>
      <c r="K25" s="43"/>
      <c r="L25" s="43">
        <v>31863</v>
      </c>
      <c r="M25" s="43"/>
      <c r="N25" s="43"/>
      <c r="O25" s="43">
        <v>31863</v>
      </c>
      <c r="Q25" t="str">
        <v>Midmarket</v>
      </c>
      <c r="R25" s="10" t="str">
        <v>Canada</v>
      </c>
      <c r="S25" s="42" t="str">
        <v/>
      </c>
      <c r="T25" s="42" t="str">
        <v/>
      </c>
      <c r="U25" s="42">
        <v>31863</v>
      </c>
      <c r="V25" s="42" t="str">
        <v/>
      </c>
      <c r="W25" s="42" t="str">
        <v/>
      </c>
      <c r="X25" s="42">
        <v>31863</v>
      </c>
    </row>
    <row r="26" spans="2:24" x14ac:dyDescent="0.25">
      <c r="B26" t="s">
        <v>57</v>
      </c>
      <c r="C26" t="s">
        <v>59</v>
      </c>
      <c r="D26" s="38" t="s">
        <v>66</v>
      </c>
      <c r="E26">
        <v>2409</v>
      </c>
      <c r="F26" s="40">
        <v>15513.96</v>
      </c>
      <c r="G26" s="39" t="s">
        <v>96</v>
      </c>
      <c r="I26" s="44" t="s">
        <v>61</v>
      </c>
      <c r="J26" s="43"/>
      <c r="K26" s="43"/>
      <c r="L26" s="43">
        <v>8235</v>
      </c>
      <c r="M26" s="43"/>
      <c r="N26" s="43"/>
      <c r="O26" s="43">
        <v>8235</v>
      </c>
      <c r="Q26" t="str">
        <v>Midmarket</v>
      </c>
      <c r="R26" s="10" t="str">
        <v>France</v>
      </c>
      <c r="S26" s="42" t="str">
        <v/>
      </c>
      <c r="T26" s="42" t="str">
        <v/>
      </c>
      <c r="U26" s="42">
        <v>8235</v>
      </c>
      <c r="V26" s="42" t="str">
        <v/>
      </c>
      <c r="W26" s="42" t="str">
        <v/>
      </c>
      <c r="X26" s="42">
        <v>8235</v>
      </c>
    </row>
    <row r="27" spans="2:24" x14ac:dyDescent="0.25">
      <c r="B27" t="s">
        <v>65</v>
      </c>
      <c r="C27" t="s">
        <v>61</v>
      </c>
      <c r="D27" s="38" t="s">
        <v>62</v>
      </c>
      <c r="E27">
        <v>322</v>
      </c>
      <c r="F27" s="40">
        <v>87906</v>
      </c>
      <c r="G27" s="39" t="s">
        <v>97</v>
      </c>
      <c r="I27" s="44" t="s">
        <v>59</v>
      </c>
      <c r="J27" s="43"/>
      <c r="K27" s="43"/>
      <c r="L27" s="43"/>
      <c r="M27" s="43">
        <v>8613</v>
      </c>
      <c r="N27" s="43"/>
      <c r="O27" s="43">
        <v>8613</v>
      </c>
      <c r="Q27" t="str">
        <v>Midmarket</v>
      </c>
      <c r="R27" s="10" t="str">
        <v>Germany</v>
      </c>
      <c r="S27" s="42" t="str">
        <v/>
      </c>
      <c r="T27" s="42" t="str">
        <v/>
      </c>
      <c r="U27" s="42" t="str">
        <v/>
      </c>
      <c r="V27" s="42">
        <v>8613</v>
      </c>
      <c r="W27" s="42" t="str">
        <v/>
      </c>
      <c r="X27" s="42">
        <v>8613</v>
      </c>
    </row>
    <row r="28" spans="2:24" x14ac:dyDescent="0.25">
      <c r="B28" t="s">
        <v>63</v>
      </c>
      <c r="C28" t="s">
        <v>61</v>
      </c>
      <c r="D28" s="38" t="s">
        <v>68</v>
      </c>
      <c r="E28">
        <v>2234</v>
      </c>
      <c r="F28" s="40">
        <v>24395.279999999999</v>
      </c>
      <c r="G28" s="39" t="s">
        <v>97</v>
      </c>
      <c r="I28" s="44" t="s">
        <v>148</v>
      </c>
      <c r="J28" s="43"/>
      <c r="K28" s="43"/>
      <c r="L28" s="43">
        <v>40887.449999999997</v>
      </c>
      <c r="M28" s="43"/>
      <c r="N28" s="43"/>
      <c r="O28" s="43">
        <v>40887.449999999997</v>
      </c>
      <c r="Q28" t="str">
        <v>Midmarket</v>
      </c>
      <c r="R28" s="10" t="str">
        <v>USA</v>
      </c>
      <c r="S28" s="42" t="str">
        <v/>
      </c>
      <c r="T28" s="42" t="str">
        <v/>
      </c>
      <c r="U28" s="42">
        <v>40887.449999999997</v>
      </c>
      <c r="V28" s="42" t="str">
        <v/>
      </c>
      <c r="W28" s="42" t="str">
        <v/>
      </c>
      <c r="X28" s="42">
        <v>40887.449999999997</v>
      </c>
    </row>
    <row r="29" spans="2:24" x14ac:dyDescent="0.25">
      <c r="B29" t="s">
        <v>57</v>
      </c>
      <c r="C29" t="s">
        <v>61</v>
      </c>
      <c r="D29" s="38" t="s">
        <v>67</v>
      </c>
      <c r="E29">
        <v>2805</v>
      </c>
      <c r="F29" s="40">
        <v>49929</v>
      </c>
      <c r="G29" s="39" t="s">
        <v>97</v>
      </c>
      <c r="I29" s="36" t="s">
        <v>65</v>
      </c>
      <c r="J29" s="43"/>
      <c r="K29" s="43">
        <v>1183920</v>
      </c>
      <c r="L29" s="43">
        <v>313317</v>
      </c>
      <c r="M29" s="43"/>
      <c r="N29" s="43"/>
      <c r="O29" s="43">
        <v>1497237</v>
      </c>
      <c r="Q29" t="str">
        <v>Midmarket</v>
      </c>
      <c r="R29" s="10" t="str">
        <v/>
      </c>
      <c r="S29" s="42" t="str">
        <v/>
      </c>
      <c r="T29" s="42" t="str">
        <v/>
      </c>
      <c r="U29" s="42">
        <v>80985.45</v>
      </c>
      <c r="V29" s="42">
        <v>8613</v>
      </c>
      <c r="W29" s="42" t="str">
        <v/>
      </c>
      <c r="X29" s="42">
        <v>89598.45</v>
      </c>
    </row>
    <row r="30" spans="2:24" x14ac:dyDescent="0.25">
      <c r="B30" t="s">
        <v>57</v>
      </c>
      <c r="C30" t="s">
        <v>148</v>
      </c>
      <c r="D30" s="38" t="s">
        <v>66</v>
      </c>
      <c r="E30">
        <v>380</v>
      </c>
      <c r="F30" s="40">
        <v>2367.4</v>
      </c>
      <c r="G30" s="39" t="s">
        <v>98</v>
      </c>
      <c r="I30" s="44" t="s">
        <v>58</v>
      </c>
      <c r="J30" s="43"/>
      <c r="K30" s="43">
        <v>354108</v>
      </c>
      <c r="L30" s="43"/>
      <c r="M30" s="43"/>
      <c r="N30" s="43"/>
      <c r="O30" s="43">
        <v>354108</v>
      </c>
      <c r="Q30" t="str">
        <v>Small Business</v>
      </c>
      <c r="R30" s="10" t="str">
        <v>Canada</v>
      </c>
      <c r="S30" s="42" t="str">
        <v/>
      </c>
      <c r="T30" s="42">
        <v>354108</v>
      </c>
      <c r="U30" s="42" t="str">
        <v/>
      </c>
      <c r="V30" s="42" t="str">
        <v/>
      </c>
      <c r="W30" s="42" t="str">
        <v/>
      </c>
      <c r="X30" s="42">
        <v>354108</v>
      </c>
    </row>
    <row r="31" spans="2:24" x14ac:dyDescent="0.25">
      <c r="B31" t="s">
        <v>57</v>
      </c>
      <c r="C31" t="s">
        <v>58</v>
      </c>
      <c r="D31" s="38" t="s">
        <v>68</v>
      </c>
      <c r="E31">
        <v>623</v>
      </c>
      <c r="F31" s="40">
        <v>191884</v>
      </c>
      <c r="G31" s="39" t="s">
        <v>95</v>
      </c>
      <c r="I31" s="44" t="s">
        <v>61</v>
      </c>
      <c r="J31" s="43"/>
      <c r="K31" s="43">
        <v>87906</v>
      </c>
      <c r="L31" s="43"/>
      <c r="M31" s="43"/>
      <c r="N31" s="43"/>
      <c r="O31" s="43">
        <v>87906</v>
      </c>
      <c r="Q31" t="str">
        <v>Small Business</v>
      </c>
      <c r="R31" s="10" t="str">
        <v>France</v>
      </c>
      <c r="S31" s="42" t="str">
        <v/>
      </c>
      <c r="T31" s="42">
        <v>87906</v>
      </c>
      <c r="U31" s="42" t="str">
        <v/>
      </c>
      <c r="V31" s="42" t="str">
        <v/>
      </c>
      <c r="W31" s="42" t="str">
        <v/>
      </c>
      <c r="X31" s="42">
        <v>87906</v>
      </c>
    </row>
    <row r="32" spans="2:24" x14ac:dyDescent="0.25">
      <c r="B32" t="s">
        <v>63</v>
      </c>
      <c r="C32" t="s">
        <v>58</v>
      </c>
      <c r="D32" s="38" t="s">
        <v>69</v>
      </c>
      <c r="E32">
        <v>2761</v>
      </c>
      <c r="F32" s="40">
        <v>29156.16</v>
      </c>
      <c r="G32" s="39" t="s">
        <v>95</v>
      </c>
      <c r="I32" s="44" t="s">
        <v>59</v>
      </c>
      <c r="J32" s="43"/>
      <c r="K32" s="43"/>
      <c r="L32" s="43">
        <v>313317</v>
      </c>
      <c r="M32" s="43"/>
      <c r="N32" s="43"/>
      <c r="O32" s="43">
        <v>313317</v>
      </c>
      <c r="Q32" t="str">
        <v>Small Business</v>
      </c>
      <c r="R32" s="10" t="str">
        <v>Germany</v>
      </c>
      <c r="S32" s="42" t="str">
        <v/>
      </c>
      <c r="T32" s="42" t="str">
        <v/>
      </c>
      <c r="U32" s="42">
        <v>313317</v>
      </c>
      <c r="V32" s="42" t="str">
        <v/>
      </c>
      <c r="W32" s="42" t="str">
        <v/>
      </c>
      <c r="X32" s="42">
        <v>313317</v>
      </c>
    </row>
    <row r="33" spans="2:24" x14ac:dyDescent="0.25">
      <c r="B33" t="s">
        <v>60</v>
      </c>
      <c r="C33" t="s">
        <v>59</v>
      </c>
      <c r="D33" s="38" t="s">
        <v>67</v>
      </c>
      <c r="E33">
        <v>660</v>
      </c>
      <c r="F33" s="40">
        <v>8613</v>
      </c>
      <c r="G33" s="39" t="s">
        <v>96</v>
      </c>
      <c r="I33" s="44" t="s">
        <v>148</v>
      </c>
      <c r="J33" s="43"/>
      <c r="K33" s="43">
        <v>741906</v>
      </c>
      <c r="L33" s="43"/>
      <c r="M33" s="43"/>
      <c r="N33" s="43"/>
      <c r="O33" s="43">
        <v>741906</v>
      </c>
      <c r="Q33" t="str">
        <v>Small Business</v>
      </c>
      <c r="R33" s="10" t="str">
        <v>USA</v>
      </c>
      <c r="S33" s="42" t="str">
        <v/>
      </c>
      <c r="T33" s="42">
        <v>741906</v>
      </c>
      <c r="U33" s="42" t="str">
        <v/>
      </c>
      <c r="V33" s="42" t="str">
        <v/>
      </c>
      <c r="W33" s="42" t="str">
        <v/>
      </c>
      <c r="X33" s="42">
        <v>741906</v>
      </c>
    </row>
    <row r="34" spans="2:24" x14ac:dyDescent="0.25">
      <c r="B34" t="s">
        <v>60</v>
      </c>
      <c r="C34" t="s">
        <v>58</v>
      </c>
      <c r="D34" s="38" t="s">
        <v>66</v>
      </c>
      <c r="E34">
        <v>2470</v>
      </c>
      <c r="F34" s="40">
        <v>31863</v>
      </c>
      <c r="G34" s="39" t="s">
        <v>95</v>
      </c>
      <c r="I34" s="36" t="s">
        <v>149</v>
      </c>
      <c r="J34" s="43">
        <v>168337.97999999998</v>
      </c>
      <c r="K34" s="43">
        <v>1794001.5</v>
      </c>
      <c r="L34" s="43">
        <v>434516.47</v>
      </c>
      <c r="M34" s="43">
        <v>123476.4</v>
      </c>
      <c r="N34" s="43">
        <v>892712.67999999993</v>
      </c>
      <c r="O34" s="43">
        <v>3413045.0300000003</v>
      </c>
      <c r="Q34" t="str">
        <v>Small Business</v>
      </c>
      <c r="R34" s="10" t="str">
        <v/>
      </c>
      <c r="S34" s="42" t="str">
        <v/>
      </c>
      <c r="T34" s="42">
        <v>1183920</v>
      </c>
      <c r="U34" s="42">
        <v>313317</v>
      </c>
      <c r="V34" s="42" t="str">
        <v/>
      </c>
      <c r="W34" s="42" t="str">
        <v/>
      </c>
      <c r="X34" s="42">
        <v>1497237</v>
      </c>
    </row>
    <row r="35" spans="2:24" x14ac:dyDescent="0.25">
      <c r="I35"/>
      <c r="J35"/>
      <c r="K35"/>
      <c r="L35"/>
      <c r="M35"/>
      <c r="N35"/>
      <c r="O35"/>
      <c r="Q35" s="10" t="str">
        <v>Grand Total</v>
      </c>
      <c r="R35" s="10" t="str">
        <v/>
      </c>
      <c r="S35">
        <v>168337.98</v>
      </c>
      <c r="T35">
        <v>1794001.5</v>
      </c>
      <c r="U35">
        <v>434516.47000000003</v>
      </c>
      <c r="V35">
        <v>123476.4</v>
      </c>
      <c r="W35">
        <v>892712.68</v>
      </c>
      <c r="X35">
        <v>3413045.03</v>
      </c>
    </row>
    <row r="36" spans="2:24" x14ac:dyDescent="0.25">
      <c r="I36"/>
      <c r="J36"/>
      <c r="K36"/>
      <c r="L36"/>
      <c r="M36"/>
      <c r="N36"/>
      <c r="O36"/>
    </row>
    <row r="37" spans="2:24" x14ac:dyDescent="0.25">
      <c r="I37"/>
      <c r="J37"/>
      <c r="K37"/>
      <c r="L37"/>
      <c r="M37"/>
      <c r="N37"/>
      <c r="O37"/>
    </row>
    <row r="38" spans="2:24" x14ac:dyDescent="0.25">
      <c r="I38"/>
      <c r="J38"/>
      <c r="K38"/>
      <c r="L38"/>
      <c r="M38"/>
      <c r="N38"/>
      <c r="O38"/>
    </row>
    <row r="39" spans="2:24" x14ac:dyDescent="0.25">
      <c r="I39"/>
      <c r="J39"/>
      <c r="K39"/>
      <c r="L39"/>
      <c r="M39"/>
      <c r="N39"/>
      <c r="O39"/>
    </row>
    <row r="40" spans="2:24" x14ac:dyDescent="0.25">
      <c r="I40"/>
      <c r="J40"/>
      <c r="K40"/>
      <c r="L40"/>
      <c r="M40"/>
      <c r="N40"/>
      <c r="O40"/>
    </row>
    <row r="41" spans="2:24" x14ac:dyDescent="0.25">
      <c r="I41"/>
      <c r="J41"/>
      <c r="K41"/>
      <c r="L41"/>
      <c r="M41"/>
      <c r="N41"/>
      <c r="O41"/>
    </row>
    <row r="42" spans="2:24" x14ac:dyDescent="0.25">
      <c r="I42"/>
      <c r="J42"/>
      <c r="K42"/>
      <c r="L42"/>
      <c r="M42"/>
      <c r="N42"/>
      <c r="O42"/>
    </row>
    <row r="43" spans="2:24" x14ac:dyDescent="0.25">
      <c r="I43"/>
      <c r="J43"/>
      <c r="K43"/>
      <c r="L43"/>
      <c r="M43"/>
      <c r="N43"/>
      <c r="O43"/>
    </row>
    <row r="44" spans="2:24" x14ac:dyDescent="0.25">
      <c r="I44"/>
      <c r="J44"/>
      <c r="K44"/>
      <c r="L44"/>
      <c r="M44"/>
      <c r="N44"/>
      <c r="O44"/>
    </row>
    <row r="45" spans="2:24" x14ac:dyDescent="0.25">
      <c r="I45"/>
      <c r="J45"/>
      <c r="K45"/>
      <c r="L45"/>
      <c r="M45"/>
      <c r="N45"/>
      <c r="O45"/>
    </row>
    <row r="46" spans="2:24" x14ac:dyDescent="0.25">
      <c r="I46"/>
      <c r="J46"/>
      <c r="K46"/>
      <c r="L46"/>
      <c r="M46"/>
      <c r="N46"/>
      <c r="O46"/>
    </row>
    <row r="47" spans="2:24" x14ac:dyDescent="0.25">
      <c r="I47"/>
      <c r="J47"/>
      <c r="K47"/>
      <c r="L47"/>
      <c r="M47"/>
      <c r="N47"/>
      <c r="O47"/>
    </row>
    <row r="48" spans="2:24" x14ac:dyDescent="0.25">
      <c r="I48"/>
      <c r="J48"/>
      <c r="K48"/>
      <c r="L48"/>
      <c r="M48"/>
      <c r="N48"/>
      <c r="O48"/>
    </row>
    <row r="49" spans="9:15" x14ac:dyDescent="0.25">
      <c r="I49"/>
      <c r="J49"/>
      <c r="K49"/>
      <c r="L49"/>
      <c r="M49"/>
      <c r="N49"/>
      <c r="O49"/>
    </row>
    <row r="50" spans="9:15" x14ac:dyDescent="0.25">
      <c r="I50"/>
      <c r="J50"/>
      <c r="K50"/>
      <c r="L50"/>
      <c r="M50"/>
      <c r="N50"/>
      <c r="O50"/>
    </row>
    <row r="51" spans="9:15" x14ac:dyDescent="0.25">
      <c r="I51"/>
      <c r="J51"/>
      <c r="K51"/>
      <c r="L51"/>
      <c r="M51"/>
      <c r="N51"/>
      <c r="O51"/>
    </row>
  </sheetData>
  <mergeCells count="1">
    <mergeCell ref="B3:K3"/>
  </mergeCells>
  <conditionalFormatting sqref="Q10:X34">
    <cfRule type="expression" dxfId="0" priority="1">
      <formula>$R10=""</formula>
    </cfRule>
  </conditionalFormatting>
  <hyperlinks>
    <hyperlink ref="C5" r:id="rId2" xr:uid="{11E0E8DD-4B76-48B1-9F61-9C13F0CD5ECB}"/>
  </hyperlinks>
  <pageMargins left="0.7" right="0.7" top="0.75" bottom="0.75" header="0.3" footer="0.3"/>
  <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P51"/>
  <sheetViews>
    <sheetView showGridLines="0" workbookViewId="0"/>
  </sheetViews>
  <sheetFormatPr defaultRowHeight="16.5" x14ac:dyDescent="0.3"/>
  <cols>
    <col min="1" max="1" width="3.42578125" style="4" customWidth="1"/>
    <col min="2" max="2" width="17.85546875" style="4" customWidth="1"/>
    <col min="3" max="4" width="12.7109375" style="4" customWidth="1"/>
    <col min="5" max="5" width="16.42578125" style="4" customWidth="1"/>
    <col min="6" max="7" width="12.7109375" style="4" customWidth="1"/>
    <col min="8" max="12" width="12.85546875" style="4" customWidth="1"/>
    <col min="13" max="13" width="12.5703125" style="4" customWidth="1"/>
    <col min="14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9" customFormat="1" ht="48.75" customHeight="1" x14ac:dyDescent="0.3">
      <c r="A1" s="7" t="s">
        <v>300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ht="36" customHeight="1" x14ac:dyDescent="0.3">
      <c r="B3" s="49" t="s">
        <v>296</v>
      </c>
    </row>
    <row r="4" spans="1:16" x14ac:dyDescent="0.3">
      <c r="B4" s="152" t="s">
        <v>106</v>
      </c>
      <c r="C4" s="153" t="s">
        <v>153</v>
      </c>
      <c r="D4" s="142"/>
      <c r="E4" s="142"/>
      <c r="F4" s="142"/>
      <c r="G4" s="142"/>
      <c r="H4" s="142"/>
      <c r="I4" s="142"/>
      <c r="J4" s="142"/>
      <c r="K4" s="142"/>
      <c r="L4" s="142"/>
    </row>
    <row r="6" spans="1:16" x14ac:dyDescent="0.3">
      <c r="B6" s="28" t="s">
        <v>154</v>
      </c>
      <c r="C6" s="28" t="s">
        <v>155</v>
      </c>
      <c r="D6" s="28"/>
      <c r="E6" s="28"/>
      <c r="F6" s="28"/>
      <c r="G6" s="28"/>
      <c r="H6" s="28"/>
      <c r="I6" s="28"/>
      <c r="J6" s="28"/>
      <c r="K6" s="28"/>
      <c r="L6" s="28"/>
    </row>
    <row r="7" spans="1:16" ht="21" customHeight="1" x14ac:dyDescent="0.3">
      <c r="B7" s="154" t="s">
        <v>156</v>
      </c>
      <c r="C7" s="47" t="s">
        <v>157</v>
      </c>
      <c r="D7" s="48"/>
      <c r="E7" s="48"/>
      <c r="F7" s="46"/>
      <c r="G7" s="46"/>
      <c r="H7" s="46"/>
      <c r="I7" s="46"/>
      <c r="J7" s="46"/>
      <c r="K7" s="46"/>
      <c r="L7" s="46"/>
    </row>
    <row r="8" spans="1:16" ht="21" customHeight="1" x14ac:dyDescent="0.3">
      <c r="B8" s="155" t="s">
        <v>158</v>
      </c>
      <c r="C8" s="49" t="s">
        <v>159</v>
      </c>
      <c r="D8" s="50"/>
      <c r="E8" s="50"/>
    </row>
    <row r="9" spans="1:16" ht="21" customHeight="1" x14ac:dyDescent="0.3">
      <c r="B9" s="154" t="s">
        <v>160</v>
      </c>
      <c r="C9" s="47" t="s">
        <v>161</v>
      </c>
      <c r="D9" s="48"/>
      <c r="E9" s="48"/>
      <c r="F9" s="46"/>
      <c r="G9" s="46"/>
      <c r="H9" s="46"/>
      <c r="I9" s="46"/>
      <c r="J9" s="46"/>
      <c r="K9" s="46"/>
      <c r="L9" s="46"/>
    </row>
    <row r="10" spans="1:16" ht="37.5" customHeight="1" x14ac:dyDescent="0.3">
      <c r="B10" s="156" t="s">
        <v>162</v>
      </c>
      <c r="C10" s="196" t="s">
        <v>163</v>
      </c>
      <c r="D10" s="196"/>
      <c r="E10" s="196"/>
      <c r="F10" s="196"/>
      <c r="G10" s="196"/>
      <c r="H10" s="196"/>
      <c r="I10" s="196"/>
      <c r="J10" s="196"/>
    </row>
    <row r="11" spans="1:16" ht="60.75" customHeight="1" x14ac:dyDescent="0.3">
      <c r="B11" s="157" t="s">
        <v>164</v>
      </c>
      <c r="C11" s="48" t="s">
        <v>165</v>
      </c>
      <c r="D11" s="46"/>
      <c r="E11" s="46"/>
      <c r="F11" s="46"/>
      <c r="G11" s="46"/>
      <c r="H11" s="46"/>
      <c r="I11" s="46"/>
      <c r="J11" s="46"/>
      <c r="K11" s="46"/>
      <c r="L11" s="46"/>
    </row>
    <row r="12" spans="1:16" x14ac:dyDescent="0.3">
      <c r="B12" s="157"/>
      <c r="C12" s="48"/>
      <c r="D12" s="46"/>
      <c r="E12" s="46"/>
      <c r="F12" s="46"/>
      <c r="G12" s="46"/>
      <c r="H12" s="46"/>
      <c r="I12" s="46"/>
      <c r="J12" s="46"/>
      <c r="K12" s="46"/>
      <c r="L12" s="46"/>
    </row>
    <row r="13" spans="1:16" ht="77.25" customHeight="1" x14ac:dyDescent="0.3">
      <c r="B13" s="156" t="s">
        <v>166</v>
      </c>
      <c r="C13" s="50" t="s">
        <v>167</v>
      </c>
    </row>
    <row r="14" spans="1:16" x14ac:dyDescent="0.3">
      <c r="B14" s="51"/>
      <c r="C14" s="50" t="s">
        <v>168</v>
      </c>
      <c r="D14" s="50"/>
      <c r="E14" s="50"/>
      <c r="F14" s="50"/>
      <c r="G14" s="50"/>
      <c r="H14" s="50"/>
      <c r="I14" s="50"/>
      <c r="J14" s="50"/>
    </row>
    <row r="15" spans="1:16" x14ac:dyDescent="0.3">
      <c r="B15" s="4" t="s">
        <v>169</v>
      </c>
    </row>
    <row r="17" spans="2:13" x14ac:dyDescent="0.3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</row>
    <row r="18" spans="2:13" x14ac:dyDescent="0.3">
      <c r="B18" s="146" t="s">
        <v>297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20" spans="2:13" x14ac:dyDescent="0.3">
      <c r="B20" s="162" t="s">
        <v>71</v>
      </c>
      <c r="C20" s="162" t="s">
        <v>54</v>
      </c>
      <c r="D20" s="164" t="s">
        <v>56</v>
      </c>
      <c r="E20" s="163" t="s">
        <v>170</v>
      </c>
      <c r="F20"/>
      <c r="G20" s="52" t="s">
        <v>54</v>
      </c>
      <c r="H20" s="159" t="s">
        <v>56</v>
      </c>
      <c r="I20"/>
      <c r="J20"/>
      <c r="K20"/>
      <c r="M20"/>
    </row>
    <row r="21" spans="2:13" x14ac:dyDescent="0.3">
      <c r="B21" s="53" t="s">
        <v>83</v>
      </c>
      <c r="C21" s="53" t="s">
        <v>91</v>
      </c>
      <c r="D21" s="54">
        <v>64400</v>
      </c>
      <c r="E21" s="160">
        <v>0.93500000000000005</v>
      </c>
      <c r="F21"/>
      <c r="G21" t="s">
        <v>92</v>
      </c>
      <c r="H21" s="42">
        <f>_xlfn.XLOOKUP(G21,xlTbl[Product],xlTbl[Sales],"Missing")</f>
        <v>23600</v>
      </c>
      <c r="I21" t="str">
        <f ca="1">_xlfn.FORMULATEXT(H21)</f>
        <v>=XLOOKUP(G21,xlTbl[Product],xlTbl[Sales],"Missing")</v>
      </c>
      <c r="J21"/>
      <c r="K21"/>
      <c r="M21"/>
    </row>
    <row r="22" spans="2:13" x14ac:dyDescent="0.3">
      <c r="B22" s="55" t="s">
        <v>83</v>
      </c>
      <c r="C22" s="55" t="s">
        <v>84</v>
      </c>
      <c r="D22" s="56">
        <v>36400</v>
      </c>
      <c r="E22" s="161">
        <v>0.64999999999999991</v>
      </c>
      <c r="F22"/>
      <c r="G22"/>
      <c r="H22"/>
      <c r="I22"/>
      <c r="J22"/>
      <c r="K22"/>
      <c r="M22"/>
    </row>
    <row r="23" spans="2:13" x14ac:dyDescent="0.3">
      <c r="B23" s="53" t="s">
        <v>83</v>
      </c>
      <c r="C23" s="53" t="s">
        <v>85</v>
      </c>
      <c r="D23" s="54">
        <v>36700</v>
      </c>
      <c r="E23" s="160">
        <v>0.9</v>
      </c>
      <c r="F23"/>
      <c r="G23"/>
      <c r="H23"/>
      <c r="I23"/>
      <c r="J23"/>
      <c r="K23"/>
      <c r="M23"/>
    </row>
    <row r="24" spans="2:13" x14ac:dyDescent="0.3">
      <c r="B24" s="55" t="s">
        <v>83</v>
      </c>
      <c r="C24" s="55" t="s">
        <v>86</v>
      </c>
      <c r="D24" s="56">
        <v>35000</v>
      </c>
      <c r="E24" s="161">
        <v>1</v>
      </c>
      <c r="F24"/>
      <c r="G24"/>
      <c r="H24"/>
      <c r="I24"/>
      <c r="J24"/>
      <c r="K24"/>
      <c r="M24"/>
    </row>
    <row r="25" spans="2:13" x14ac:dyDescent="0.3">
      <c r="B25" s="53" t="s">
        <v>81</v>
      </c>
      <c r="C25" s="53" t="s">
        <v>90</v>
      </c>
      <c r="D25" s="54">
        <v>13000</v>
      </c>
      <c r="E25" s="160">
        <v>0.54</v>
      </c>
      <c r="F25"/>
      <c r="G25"/>
      <c r="H25"/>
      <c r="I25"/>
      <c r="J25"/>
      <c r="K25"/>
      <c r="M25"/>
    </row>
    <row r="26" spans="2:13" x14ac:dyDescent="0.3">
      <c r="B26" s="55" t="s">
        <v>81</v>
      </c>
      <c r="C26" s="55" t="s">
        <v>82</v>
      </c>
      <c r="D26" s="56">
        <v>8500</v>
      </c>
      <c r="E26" s="161">
        <v>0.46</v>
      </c>
      <c r="F26"/>
      <c r="G26"/>
      <c r="H26"/>
      <c r="I26"/>
      <c r="J26"/>
      <c r="K26"/>
      <c r="M26"/>
    </row>
    <row r="27" spans="2:13" x14ac:dyDescent="0.3">
      <c r="B27" s="53" t="s">
        <v>74</v>
      </c>
      <c r="C27" s="53" t="s">
        <v>76</v>
      </c>
      <c r="D27" s="54">
        <v>10200</v>
      </c>
      <c r="E27" s="160">
        <v>0.3</v>
      </c>
      <c r="F27"/>
      <c r="G27"/>
      <c r="H27"/>
      <c r="I27"/>
      <c r="J27"/>
      <c r="K27"/>
      <c r="M27"/>
    </row>
    <row r="28" spans="2:13" x14ac:dyDescent="0.3">
      <c r="B28" s="55" t="s">
        <v>74</v>
      </c>
      <c r="C28" s="55" t="s">
        <v>92</v>
      </c>
      <c r="D28" s="56">
        <v>23600</v>
      </c>
      <c r="E28" s="161">
        <v>0.57499999999999996</v>
      </c>
      <c r="F28"/>
      <c r="G28"/>
      <c r="H28"/>
      <c r="I28"/>
      <c r="J28"/>
      <c r="K28"/>
      <c r="M28"/>
    </row>
    <row r="29" spans="2:13" x14ac:dyDescent="0.3">
      <c r="B29" s="53" t="s">
        <v>74</v>
      </c>
      <c r="C29" s="53" t="s">
        <v>93</v>
      </c>
      <c r="D29" s="54">
        <v>90700</v>
      </c>
      <c r="E29" s="160">
        <v>0.89</v>
      </c>
      <c r="F29"/>
      <c r="G29"/>
      <c r="H29"/>
      <c r="I29"/>
      <c r="J29"/>
      <c r="K29"/>
      <c r="M29"/>
    </row>
    <row r="30" spans="2:13" x14ac:dyDescent="0.3">
      <c r="B30" s="55" t="s">
        <v>74</v>
      </c>
      <c r="C30" s="55" t="s">
        <v>88</v>
      </c>
      <c r="D30" s="56">
        <v>7500</v>
      </c>
      <c r="E30" s="161">
        <v>0.4</v>
      </c>
      <c r="F30"/>
      <c r="G30"/>
      <c r="H30"/>
      <c r="I30"/>
      <c r="J30"/>
      <c r="K30"/>
      <c r="M30"/>
    </row>
    <row r="31" spans="2:13" x14ac:dyDescent="0.3">
      <c r="B31" s="53" t="s">
        <v>72</v>
      </c>
      <c r="C31" s="53" t="s">
        <v>87</v>
      </c>
      <c r="D31" s="54">
        <v>17500</v>
      </c>
      <c r="E31" s="160">
        <v>0.46</v>
      </c>
      <c r="F31"/>
      <c r="G31"/>
      <c r="H31"/>
      <c r="I31"/>
      <c r="J31"/>
      <c r="K31"/>
      <c r="M31"/>
    </row>
    <row r="32" spans="2:13" x14ac:dyDescent="0.3">
      <c r="B32" s="55" t="s">
        <v>72</v>
      </c>
      <c r="C32" s="55" t="s">
        <v>80</v>
      </c>
      <c r="D32" s="56">
        <v>8500</v>
      </c>
      <c r="E32" s="161">
        <v>0.4</v>
      </c>
      <c r="F32"/>
      <c r="G32"/>
      <c r="H32"/>
      <c r="I32"/>
      <c r="J32"/>
      <c r="K32"/>
      <c r="M32"/>
    </row>
    <row r="33" spans="2:14" x14ac:dyDescent="0.3">
      <c r="B33" s="53" t="s">
        <v>72</v>
      </c>
      <c r="C33" s="53" t="s">
        <v>73</v>
      </c>
      <c r="D33" s="54">
        <v>56000</v>
      </c>
      <c r="E33" s="160">
        <v>0.875</v>
      </c>
      <c r="F33"/>
      <c r="G33"/>
      <c r="H33"/>
      <c r="I33"/>
      <c r="J33"/>
      <c r="K33"/>
      <c r="M33"/>
    </row>
    <row r="34" spans="2:14" x14ac:dyDescent="0.3">
      <c r="B34" s="55" t="s">
        <v>72</v>
      </c>
      <c r="C34" s="55" t="s">
        <v>79</v>
      </c>
      <c r="D34" s="56">
        <v>8100</v>
      </c>
      <c r="E34" s="161">
        <v>0.28499999999999998</v>
      </c>
      <c r="F34"/>
      <c r="G34"/>
      <c r="H34"/>
      <c r="I34"/>
      <c r="J34"/>
      <c r="K34"/>
      <c r="M34"/>
    </row>
    <row r="35" spans="2:14" x14ac:dyDescent="0.3">
      <c r="B35"/>
      <c r="C35"/>
      <c r="D35" s="42"/>
      <c r="E35" s="57"/>
      <c r="F35"/>
      <c r="G35"/>
      <c r="H35"/>
      <c r="I35"/>
      <c r="J35"/>
      <c r="K35"/>
      <c r="M35"/>
    </row>
    <row r="37" spans="2:14" x14ac:dyDescent="0.3">
      <c r="B37" s="146" t="s">
        <v>298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9" spans="2:14" x14ac:dyDescent="0.3">
      <c r="B39" s="58" t="s">
        <v>171</v>
      </c>
      <c r="C39" s="58" t="s">
        <v>172</v>
      </c>
      <c r="D39" s="58" t="s">
        <v>173</v>
      </c>
      <c r="E39" s="58" t="s">
        <v>174</v>
      </c>
      <c r="F39" s="58" t="s">
        <v>175</v>
      </c>
      <c r="G39" s="58" t="s">
        <v>176</v>
      </c>
      <c r="H39" s="58" t="s">
        <v>177</v>
      </c>
      <c r="I39" s="58" t="s">
        <v>178</v>
      </c>
      <c r="J39" s="58" t="s">
        <v>179</v>
      </c>
      <c r="K39" s="58" t="s">
        <v>180</v>
      </c>
      <c r="L39" s="58" t="s">
        <v>181</v>
      </c>
      <c r="M39" s="58" t="s">
        <v>182</v>
      </c>
      <c r="N39"/>
    </row>
    <row r="40" spans="2:14" x14ac:dyDescent="0.3">
      <c r="B40" s="158">
        <v>64400</v>
      </c>
      <c r="C40" s="158">
        <v>36400</v>
      </c>
      <c r="D40" s="158">
        <v>36700</v>
      </c>
      <c r="E40" s="158">
        <v>35000</v>
      </c>
      <c r="F40" s="158">
        <v>13000</v>
      </c>
      <c r="G40" s="158">
        <v>8500</v>
      </c>
      <c r="H40" s="158">
        <v>10200</v>
      </c>
      <c r="I40" s="158">
        <v>23600</v>
      </c>
      <c r="J40" s="158">
        <v>90700</v>
      </c>
      <c r="K40" s="158">
        <v>7500</v>
      </c>
      <c r="L40" s="158">
        <v>17500</v>
      </c>
      <c r="M40" s="158">
        <v>8500</v>
      </c>
      <c r="N40"/>
    </row>
    <row r="41" spans="2:14" x14ac:dyDescent="0.3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2:14" x14ac:dyDescent="0.3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2:14" x14ac:dyDescent="0.3">
      <c r="B43" s="61" t="s">
        <v>180</v>
      </c>
      <c r="C43" s="42">
        <f>_xlfn.XLOOKUP(B43,B39:M39,B40:M40)</f>
        <v>7500</v>
      </c>
      <c r="D43" t="str">
        <f ca="1">_xlfn.FORMULATEXT(C43)</f>
        <v>=XLOOKUP(B43,B39:M39,B40:M40)</v>
      </c>
      <c r="E43"/>
      <c r="G43"/>
      <c r="H43"/>
      <c r="I43"/>
      <c r="J43"/>
      <c r="K43"/>
      <c r="L43"/>
      <c r="M43"/>
      <c r="N43"/>
    </row>
    <row r="44" spans="2:14" x14ac:dyDescent="0.3"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2:14" x14ac:dyDescent="0.3"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2:14" x14ac:dyDescent="0.3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2:14" x14ac:dyDescent="0.3"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2:14" x14ac:dyDescent="0.3"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2:14" x14ac:dyDescent="0.3"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2:14" x14ac:dyDescent="0.3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2:14" x14ac:dyDescent="0.3">
      <c r="B51"/>
      <c r="C51"/>
      <c r="D51"/>
      <c r="E51"/>
      <c r="F51"/>
      <c r="G51"/>
      <c r="H51"/>
      <c r="I51"/>
      <c r="J51"/>
      <c r="K51"/>
      <c r="L51"/>
      <c r="M51"/>
      <c r="N51"/>
    </row>
  </sheetData>
  <sortState xmlns:xlrd2="http://schemas.microsoft.com/office/spreadsheetml/2017/richdata2" ref="E2:E28">
    <sortCondition ref="E2:E28"/>
  </sortState>
  <mergeCells count="1">
    <mergeCell ref="C10:J1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DB23-FAD3-4393-8111-B3BEDA206093}">
  <dimension ref="A1:O39"/>
  <sheetViews>
    <sheetView showGridLines="0" zoomScaleNormal="100" workbookViewId="0">
      <selection activeCell="J9" sqref="J9"/>
    </sheetView>
  </sheetViews>
  <sheetFormatPr defaultRowHeight="15" x14ac:dyDescent="0.25"/>
  <cols>
    <col min="1" max="1" width="3.28515625" customWidth="1"/>
    <col min="2" max="2" width="21" bestFit="1" customWidth="1"/>
    <col min="3" max="3" width="12.42578125" customWidth="1"/>
    <col min="4" max="4" width="14.28515625" bestFit="1" customWidth="1"/>
  </cols>
  <sheetData>
    <row r="1" spans="1:15" s="167" customFormat="1" ht="48.75" customHeight="1" x14ac:dyDescent="0.3">
      <c r="A1" s="168" t="s">
        <v>301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3" spans="1:15" ht="16.5" x14ac:dyDescent="0.3">
      <c r="B3" s="65" t="s">
        <v>106</v>
      </c>
      <c r="C3" s="66" t="s">
        <v>198</v>
      </c>
      <c r="E3" s="4"/>
      <c r="F3" s="4"/>
      <c r="G3" s="4"/>
      <c r="H3" s="4"/>
      <c r="I3" s="4"/>
      <c r="J3" s="4"/>
    </row>
    <row r="4" spans="1:15" ht="16.5" x14ac:dyDescent="0.3">
      <c r="B4" s="67"/>
      <c r="C4" s="4"/>
      <c r="E4" s="4"/>
      <c r="F4" s="4"/>
      <c r="G4" s="4"/>
      <c r="H4" s="4"/>
      <c r="I4" s="3"/>
      <c r="J4" s="4"/>
    </row>
    <row r="5" spans="1:15" ht="16.5" x14ac:dyDescent="0.3">
      <c r="B5" s="67"/>
      <c r="C5" s="4"/>
      <c r="E5" s="4"/>
      <c r="F5" s="4"/>
      <c r="G5" s="4"/>
      <c r="H5" s="4"/>
      <c r="I5" s="4"/>
      <c r="J5" s="4"/>
    </row>
    <row r="6" spans="1:15" ht="16.5" x14ac:dyDescent="0.3">
      <c r="B6" s="67"/>
      <c r="C6" s="4"/>
      <c r="E6" s="4"/>
      <c r="F6" s="4"/>
      <c r="G6" s="4"/>
      <c r="H6" s="4"/>
      <c r="I6" s="4"/>
      <c r="J6" s="4"/>
    </row>
    <row r="7" spans="1:15" ht="16.5" x14ac:dyDescent="0.3">
      <c r="B7" s="67"/>
      <c r="C7" s="68"/>
      <c r="E7" s="4"/>
      <c r="F7" s="4"/>
      <c r="G7" s="4"/>
      <c r="H7" s="4"/>
      <c r="I7" s="4"/>
      <c r="J7" s="4"/>
    </row>
    <row r="8" spans="1:15" ht="16.5" x14ac:dyDescent="0.3">
      <c r="B8" s="67"/>
      <c r="C8" s="68"/>
      <c r="E8" s="4"/>
      <c r="F8" s="4"/>
      <c r="G8" s="4"/>
      <c r="H8" s="4"/>
      <c r="I8" s="4"/>
      <c r="J8" s="4"/>
    </row>
    <row r="9" spans="1:15" ht="16.5" x14ac:dyDescent="0.3">
      <c r="B9" s="67" t="s">
        <v>199</v>
      </c>
      <c r="C9" s="69" t="s">
        <v>200</v>
      </c>
      <c r="E9" s="4"/>
      <c r="F9" s="4"/>
      <c r="G9" s="4"/>
      <c r="H9" s="4"/>
      <c r="I9" s="4"/>
      <c r="J9" s="4"/>
    </row>
    <row r="10" spans="1:15" ht="16.5" x14ac:dyDescent="0.3">
      <c r="B10" s="67" t="s">
        <v>201</v>
      </c>
      <c r="C10" s="69" t="s">
        <v>202</v>
      </c>
      <c r="E10" s="4"/>
      <c r="F10" s="4"/>
      <c r="G10" s="4"/>
      <c r="H10" s="4"/>
      <c r="I10" s="4"/>
      <c r="J10" s="4"/>
    </row>
    <row r="11" spans="1:15" ht="16.5" x14ac:dyDescent="0.3">
      <c r="B11" s="67"/>
      <c r="C11" s="68"/>
      <c r="E11" s="4"/>
      <c r="F11" s="4"/>
      <c r="G11" s="4"/>
      <c r="H11" s="4"/>
      <c r="I11" s="4"/>
      <c r="J11" s="4"/>
    </row>
    <row r="12" spans="1:15" ht="16.5" x14ac:dyDescent="0.3">
      <c r="B12" s="70" t="s">
        <v>203</v>
      </c>
      <c r="C12" s="71"/>
      <c r="D12" s="37"/>
      <c r="E12" s="28"/>
      <c r="F12" s="28"/>
      <c r="G12" s="28"/>
      <c r="H12" s="28"/>
      <c r="I12" s="28"/>
      <c r="J12" s="28"/>
    </row>
    <row r="13" spans="1:15" ht="16.5" x14ac:dyDescent="0.3">
      <c r="B13" s="72"/>
      <c r="C13" s="68"/>
      <c r="E13" s="4"/>
      <c r="F13" s="4"/>
      <c r="G13" s="4"/>
      <c r="H13" s="4"/>
      <c r="I13" s="4"/>
      <c r="J13" s="4"/>
    </row>
    <row r="14" spans="1:15" ht="16.5" x14ac:dyDescent="0.3">
      <c r="B14" s="73" t="s">
        <v>204</v>
      </c>
      <c r="C14" s="74" t="s">
        <v>205</v>
      </c>
      <c r="D14" s="75"/>
      <c r="E14" s="76"/>
      <c r="F14" s="4"/>
      <c r="G14" s="4"/>
      <c r="H14" s="4"/>
      <c r="I14" s="4"/>
      <c r="J14" s="4"/>
    </row>
    <row r="15" spans="1:15" ht="16.5" x14ac:dyDescent="0.3">
      <c r="B15" s="73" t="s">
        <v>206</v>
      </c>
      <c r="C15" s="74" t="s">
        <v>207</v>
      </c>
      <c r="D15" s="75"/>
      <c r="E15" s="76"/>
      <c r="F15" s="4"/>
      <c r="G15" s="4"/>
      <c r="H15" s="4"/>
      <c r="I15" s="4"/>
      <c r="J15" s="4"/>
    </row>
    <row r="16" spans="1:15" ht="16.5" x14ac:dyDescent="0.3">
      <c r="B16" s="73" t="s">
        <v>208</v>
      </c>
      <c r="C16" s="197" t="s">
        <v>209</v>
      </c>
      <c r="D16" s="197"/>
      <c r="E16" s="197"/>
      <c r="F16" s="197"/>
      <c r="G16" s="197"/>
      <c r="H16" s="197"/>
      <c r="I16" s="197"/>
      <c r="J16" s="4"/>
    </row>
    <row r="17" spans="1:15" ht="16.5" x14ac:dyDescent="0.3">
      <c r="B17" s="73" t="s">
        <v>210</v>
      </c>
      <c r="C17" s="197"/>
      <c r="D17" s="197"/>
      <c r="E17" s="197"/>
      <c r="F17" s="197"/>
      <c r="G17" s="197"/>
      <c r="H17" s="197"/>
      <c r="I17" s="197"/>
      <c r="J17" s="4"/>
    </row>
    <row r="18" spans="1:15" ht="16.5" x14ac:dyDescent="0.3">
      <c r="B18" s="73" t="s">
        <v>211</v>
      </c>
      <c r="C18" s="74" t="s">
        <v>212</v>
      </c>
      <c r="D18" s="75"/>
      <c r="E18" s="76"/>
      <c r="F18" s="4"/>
      <c r="G18" s="4"/>
      <c r="H18" s="4"/>
      <c r="I18" s="4"/>
      <c r="J18" s="4"/>
    </row>
    <row r="19" spans="1:15" ht="16.5" x14ac:dyDescent="0.3">
      <c r="B19" s="67"/>
      <c r="C19" s="69"/>
      <c r="E19" s="4"/>
      <c r="F19" s="4"/>
      <c r="G19" s="4"/>
      <c r="H19" s="4"/>
      <c r="I19" s="4"/>
      <c r="J19" s="4"/>
    </row>
    <row r="20" spans="1:15" ht="16.5" x14ac:dyDescent="0.3">
      <c r="B20" s="77" t="s">
        <v>213</v>
      </c>
      <c r="C20" s="78" t="s">
        <v>214</v>
      </c>
      <c r="E20" s="4"/>
      <c r="F20" s="4"/>
      <c r="G20" s="4"/>
      <c r="H20" s="4"/>
      <c r="I20" s="4"/>
      <c r="J20" s="4"/>
    </row>
    <row r="21" spans="1:15" ht="16.5" x14ac:dyDescent="0.3">
      <c r="B21" s="79"/>
      <c r="C21" s="78" t="s">
        <v>215</v>
      </c>
      <c r="E21" s="4"/>
      <c r="F21" s="4"/>
      <c r="G21" s="4"/>
      <c r="H21" s="4"/>
      <c r="I21" s="4"/>
      <c r="J21" s="4"/>
    </row>
    <row r="22" spans="1:15" ht="16.5" x14ac:dyDescent="0.3">
      <c r="B22" s="79"/>
      <c r="C22" s="80" t="s">
        <v>216</v>
      </c>
      <c r="E22" s="4"/>
      <c r="F22" s="4"/>
      <c r="G22" s="4"/>
      <c r="H22" s="4"/>
      <c r="I22" s="4"/>
      <c r="J22" s="4"/>
    </row>
    <row r="23" spans="1:15" ht="16.5" x14ac:dyDescent="0.3">
      <c r="B23" s="79"/>
      <c r="C23" s="80" t="s">
        <v>217</v>
      </c>
      <c r="E23" s="4"/>
      <c r="F23" s="4"/>
      <c r="G23" s="4"/>
      <c r="H23" s="4"/>
      <c r="I23" s="4"/>
      <c r="J23" s="4"/>
    </row>
    <row r="25" spans="1:15" x14ac:dyDescent="0.25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1:15" ht="20.25" x14ac:dyDescent="0.35">
      <c r="A26" s="184"/>
      <c r="B26" s="185" t="s">
        <v>312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4"/>
      <c r="O26" s="184"/>
    </row>
    <row r="28" spans="1:15" ht="15.75" x14ac:dyDescent="0.25">
      <c r="B28" s="59" t="s">
        <v>184</v>
      </c>
      <c r="C28" s="60" t="s">
        <v>56</v>
      </c>
      <c r="D28" s="61" t="s">
        <v>185</v>
      </c>
      <c r="E28" s="62">
        <f>IF(SUM(C29:C38)&gt;100, SUM(C29:C38)*1.05, SUM(C29:C38)*0.97)</f>
        <v>107.10000000000001</v>
      </c>
      <c r="F28" t="str">
        <f ca="1">_xlfn.FORMULATEXT(E28)</f>
        <v>=IF(SUM(C29:C38)&gt;100, SUM(C29:C38)*1.05, SUM(C29:C38)*0.97)</v>
      </c>
      <c r="G28" s="63"/>
      <c r="I28" s="43"/>
    </row>
    <row r="29" spans="1:15" x14ac:dyDescent="0.25">
      <c r="B29" t="s">
        <v>186</v>
      </c>
      <c r="C29" s="43">
        <v>10</v>
      </c>
      <c r="D29" s="61" t="s">
        <v>187</v>
      </c>
      <c r="E29" s="62" cm="1">
        <f t="array" ref="E29">_xlfn.LET(_xlpm.SalesCY, SUM(C29:C38),
IF(_xlpm.SalesCY&gt;100,_xlpm.SalesCY*1.05,_xlpm.SalesCY*0.97))</f>
        <v>107.10000000000001</v>
      </c>
      <c r="F29" t="str">
        <f ca="1">_xlfn.FORMULATEXT(E29)</f>
        <v>=LET(SalesCY, SUM(C29:C38),
IF(SalesCY&gt;100,SalesCY*1.05,SalesCY*0.97))</v>
      </c>
      <c r="G29" s="63"/>
      <c r="I29" s="43"/>
    </row>
    <row r="30" spans="1:15" x14ac:dyDescent="0.25">
      <c r="B30" t="s">
        <v>188</v>
      </c>
      <c r="C30" s="43">
        <v>16</v>
      </c>
    </row>
    <row r="31" spans="1:15" x14ac:dyDescent="0.25">
      <c r="B31" t="s">
        <v>189</v>
      </c>
      <c r="C31" s="43">
        <v>1</v>
      </c>
    </row>
    <row r="32" spans="1:15" x14ac:dyDescent="0.25">
      <c r="B32" t="s">
        <v>190</v>
      </c>
      <c r="C32" s="43">
        <v>3</v>
      </c>
    </row>
    <row r="33" spans="2:3" x14ac:dyDescent="0.25">
      <c r="B33" t="s">
        <v>191</v>
      </c>
      <c r="C33" s="43">
        <v>2</v>
      </c>
    </row>
    <row r="34" spans="2:3" x14ac:dyDescent="0.25">
      <c r="B34" t="s">
        <v>192</v>
      </c>
      <c r="C34" s="43">
        <v>20</v>
      </c>
    </row>
    <row r="35" spans="2:3" x14ac:dyDescent="0.25">
      <c r="B35" t="s">
        <v>193</v>
      </c>
      <c r="C35" s="43">
        <v>18</v>
      </c>
    </row>
    <row r="36" spans="2:3" x14ac:dyDescent="0.25">
      <c r="B36" t="s">
        <v>194</v>
      </c>
      <c r="C36" s="43">
        <v>12</v>
      </c>
    </row>
    <row r="37" spans="2:3" x14ac:dyDescent="0.25">
      <c r="B37" t="s">
        <v>195</v>
      </c>
      <c r="C37" s="43">
        <v>16</v>
      </c>
    </row>
    <row r="38" spans="2:3" x14ac:dyDescent="0.25">
      <c r="B38" t="s">
        <v>196</v>
      </c>
      <c r="C38" s="43">
        <v>4</v>
      </c>
    </row>
    <row r="39" spans="2:3" x14ac:dyDescent="0.25">
      <c r="B39" s="45" t="s">
        <v>197</v>
      </c>
      <c r="C39" s="64">
        <f>SUM(C29:C38)</f>
        <v>102</v>
      </c>
    </row>
  </sheetData>
  <mergeCells count="1">
    <mergeCell ref="C16:I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33D5-5A66-45A4-97CD-E881B8990147}">
  <dimension ref="A1:R46"/>
  <sheetViews>
    <sheetView showGridLines="0" zoomScaleNormal="100" workbookViewId="0">
      <selection activeCell="E6" sqref="E6"/>
    </sheetView>
  </sheetViews>
  <sheetFormatPr defaultRowHeight="16.5" x14ac:dyDescent="0.3"/>
  <cols>
    <col min="1" max="1" width="3.42578125" style="4" customWidth="1"/>
    <col min="2" max="2" width="33.7109375" style="4" customWidth="1"/>
    <col min="3" max="3" width="44.42578125" style="4" bestFit="1" customWidth="1"/>
    <col min="4" max="4" width="26.28515625" style="82" customWidth="1"/>
    <col min="5" max="5" width="28.7109375" style="82" bestFit="1" customWidth="1"/>
    <col min="6" max="6" width="20" style="4" customWidth="1"/>
    <col min="7" max="7" width="27.5703125" style="4" bestFit="1" customWidth="1"/>
    <col min="8" max="8" width="28.85546875" style="4" customWidth="1"/>
    <col min="9" max="9" width="24.7109375" style="4" bestFit="1" customWidth="1"/>
    <col min="10" max="10" width="10" style="4" bestFit="1" customWidth="1"/>
    <col min="11" max="11" width="11.85546875" style="4" bestFit="1" customWidth="1"/>
    <col min="12" max="12" width="10" style="4" bestFit="1" customWidth="1"/>
    <col min="13" max="13" width="9.28515625" style="4" bestFit="1" customWidth="1"/>
    <col min="14" max="17" width="9.28515625" style="4" customWidth="1"/>
    <col min="18" max="18" width="17" style="4" bestFit="1" customWidth="1"/>
    <col min="19" max="20" width="15.85546875" style="4" customWidth="1"/>
    <col min="21" max="16384" width="9.140625" style="4"/>
  </cols>
  <sheetData>
    <row r="1" spans="1:18" s="9" customFormat="1" ht="48.75" customHeight="1" x14ac:dyDescent="0.3">
      <c r="A1" s="7" t="s">
        <v>302</v>
      </c>
      <c r="B1" s="7"/>
      <c r="C1" s="7"/>
      <c r="D1" s="81"/>
      <c r="E1" s="8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3" spans="1:18" ht="17.25" x14ac:dyDescent="0.3">
      <c r="B3" s="132" t="s">
        <v>313</v>
      </c>
    </row>
    <row r="4" spans="1:18" x14ac:dyDescent="0.3">
      <c r="B4" s="4" t="s">
        <v>323</v>
      </c>
    </row>
    <row r="6" spans="1:18" x14ac:dyDescent="0.3">
      <c r="B6" s="142" t="s">
        <v>325</v>
      </c>
    </row>
    <row r="8" spans="1:18" ht="17.25" x14ac:dyDescent="0.3">
      <c r="B8" s="132" t="s">
        <v>324</v>
      </c>
    </row>
    <row r="9" spans="1:18" ht="17.25" x14ac:dyDescent="0.3">
      <c r="B9" s="132"/>
    </row>
    <row r="10" spans="1:18" x14ac:dyDescent="0.3">
      <c r="B10" s="186" t="s">
        <v>322</v>
      </c>
      <c r="C10" s="142"/>
    </row>
    <row r="11" spans="1:18" x14ac:dyDescent="0.3">
      <c r="B11" s="82"/>
    </row>
    <row r="12" spans="1:18" x14ac:dyDescent="0.3">
      <c r="B12" s="145" t="s">
        <v>314</v>
      </c>
      <c r="C12" s="4" t="s">
        <v>315</v>
      </c>
    </row>
    <row r="13" spans="1:18" x14ac:dyDescent="0.3">
      <c r="B13" s="145" t="s">
        <v>316</v>
      </c>
      <c r="C13" s="4" t="s">
        <v>317</v>
      </c>
      <c r="E13" s="4"/>
    </row>
    <row r="14" spans="1:18" x14ac:dyDescent="0.3">
      <c r="B14" s="145" t="s">
        <v>318</v>
      </c>
      <c r="C14" s="4" t="s">
        <v>319</v>
      </c>
      <c r="E14" s="4"/>
    </row>
    <row r="15" spans="1:18" x14ac:dyDescent="0.3">
      <c r="B15" s="145" t="s">
        <v>320</v>
      </c>
      <c r="C15" s="4" t="s">
        <v>321</v>
      </c>
    </row>
    <row r="17" spans="2:5" x14ac:dyDescent="0.3">
      <c r="B17" s="177"/>
      <c r="C17" s="177"/>
      <c r="D17" s="187"/>
    </row>
    <row r="18" spans="2:5" x14ac:dyDescent="0.3">
      <c r="B18" s="188" t="s">
        <v>326</v>
      </c>
      <c r="C18" s="173"/>
    </row>
    <row r="20" spans="2:5" x14ac:dyDescent="0.3">
      <c r="B20" s="82" t="str">
        <f ca="1">_xlfn.IFNA(_xlfn.FORMULATEXT(B22),"")</f>
        <v>=DATE(2025,SEQUENCE(24),1)</v>
      </c>
      <c r="C20" s="4" t="str">
        <f ca="1">_xlfn.IFNA(_xlfn.FORMULATEXT(C22),"")</f>
        <v>=EOMONTH(DATE(2025,SEQUENCE(12),1),0)</v>
      </c>
      <c r="E20" s="4"/>
    </row>
    <row r="21" spans="2:5" ht="25.5" customHeight="1" x14ac:dyDescent="0.3">
      <c r="B21" s="83" t="s">
        <v>219</v>
      </c>
      <c r="C21" s="83" t="s">
        <v>218</v>
      </c>
    </row>
    <row r="22" spans="2:5" x14ac:dyDescent="0.3">
      <c r="B22" s="13" cm="1">
        <f t="array" ref="B22:B45">DATE(2025,_xlfn.SEQUENCE(24),1)</f>
        <v>45658</v>
      </c>
      <c r="C22" s="13" cm="1">
        <f t="array" ref="C22:C33">EOMONTH(DATE(2025,_xlfn.SEQUENCE(12),1),0)</f>
        <v>45688</v>
      </c>
      <c r="D22" s="4"/>
    </row>
    <row r="23" spans="2:5" ht="25.5" customHeight="1" x14ac:dyDescent="0.3">
      <c r="B23" s="13">
        <v>45689</v>
      </c>
      <c r="C23" s="13">
        <v>45716</v>
      </c>
    </row>
    <row r="24" spans="2:5" x14ac:dyDescent="0.3">
      <c r="B24" s="13">
        <v>45717</v>
      </c>
      <c r="C24" s="13">
        <v>45747</v>
      </c>
    </row>
    <row r="25" spans="2:5" x14ac:dyDescent="0.3">
      <c r="B25" s="13">
        <v>45748</v>
      </c>
      <c r="C25" s="13">
        <v>45777</v>
      </c>
    </row>
    <row r="26" spans="2:5" x14ac:dyDescent="0.3">
      <c r="B26" s="13">
        <v>45778</v>
      </c>
      <c r="C26" s="13">
        <v>45808</v>
      </c>
    </row>
    <row r="27" spans="2:5" x14ac:dyDescent="0.3">
      <c r="B27" s="13">
        <v>45809</v>
      </c>
      <c r="C27" s="13">
        <v>45838</v>
      </c>
    </row>
    <row r="28" spans="2:5" x14ac:dyDescent="0.3">
      <c r="B28" s="13">
        <v>45839</v>
      </c>
      <c r="C28" s="13">
        <v>45869</v>
      </c>
    </row>
    <row r="29" spans="2:5" x14ac:dyDescent="0.3">
      <c r="B29" s="13">
        <v>45870</v>
      </c>
      <c r="C29" s="13">
        <v>45900</v>
      </c>
    </row>
    <row r="30" spans="2:5" x14ac:dyDescent="0.3">
      <c r="B30" s="13">
        <v>45901</v>
      </c>
      <c r="C30" s="13">
        <v>45930</v>
      </c>
    </row>
    <row r="31" spans="2:5" x14ac:dyDescent="0.3">
      <c r="B31" s="13">
        <v>45931</v>
      </c>
      <c r="C31" s="13">
        <v>45961</v>
      </c>
    </row>
    <row r="32" spans="2:5" x14ac:dyDescent="0.3">
      <c r="B32" s="13">
        <v>45962</v>
      </c>
      <c r="C32" s="13">
        <v>45991</v>
      </c>
    </row>
    <row r="33" spans="1:18" s="82" customFormat="1" x14ac:dyDescent="0.3">
      <c r="A33" s="4"/>
      <c r="B33" s="13">
        <v>45992</v>
      </c>
      <c r="C33" s="13">
        <v>46022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s="82" customFormat="1" x14ac:dyDescent="0.3">
      <c r="A34" s="4"/>
      <c r="B34" s="13">
        <v>46023</v>
      </c>
      <c r="C34" s="1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s="82" customFormat="1" x14ac:dyDescent="0.3">
      <c r="A35" s="4"/>
      <c r="B35" s="13">
        <v>46054</v>
      </c>
      <c r="C35" s="1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s="82" customFormat="1" x14ac:dyDescent="0.3">
      <c r="A36" s="4"/>
      <c r="B36" s="13">
        <v>46082</v>
      </c>
      <c r="C36" s="1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s="82" customFormat="1" x14ac:dyDescent="0.3">
      <c r="A37" s="4"/>
      <c r="B37" s="13">
        <v>46113</v>
      </c>
      <c r="C37" s="1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s="82" customFormat="1" x14ac:dyDescent="0.3">
      <c r="A38" s="4"/>
      <c r="B38" s="13">
        <v>46143</v>
      </c>
      <c r="C38" s="1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s="82" customFormat="1" x14ac:dyDescent="0.3">
      <c r="A39" s="4"/>
      <c r="B39" s="13">
        <v>46174</v>
      </c>
      <c r="C39" s="1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s="82" customFormat="1" x14ac:dyDescent="0.3">
      <c r="A40" s="4"/>
      <c r="B40" s="13">
        <v>46204</v>
      </c>
      <c r="C40" s="1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s="82" customFormat="1" x14ac:dyDescent="0.3">
      <c r="A41" s="4"/>
      <c r="B41" s="13">
        <v>46235</v>
      </c>
      <c r="C41" s="1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s="82" customFormat="1" x14ac:dyDescent="0.3">
      <c r="A42" s="4"/>
      <c r="B42" s="13">
        <v>46266</v>
      </c>
      <c r="C42" s="1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s="82" customFormat="1" x14ac:dyDescent="0.3">
      <c r="A43" s="4"/>
      <c r="B43" s="13">
        <v>46296</v>
      </c>
      <c r="C43" s="1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s="82" customFormat="1" x14ac:dyDescent="0.3">
      <c r="A44" s="4"/>
      <c r="B44" s="13">
        <v>46327</v>
      </c>
      <c r="C44" s="1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s="82" customFormat="1" x14ac:dyDescent="0.3">
      <c r="A45" s="4"/>
      <c r="B45" s="13">
        <v>46357</v>
      </c>
      <c r="C45" s="1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s="82" customFormat="1" x14ac:dyDescent="0.3">
      <c r="A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47D8-2D07-4F72-A545-116C32F6AA78}">
  <dimension ref="A1:H37"/>
  <sheetViews>
    <sheetView showGridLines="0" showRowColHeaders="0" zoomScaleNormal="100" workbookViewId="0">
      <selection activeCell="C20" sqref="C20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102</v>
      </c>
      <c r="C20" s="3" t="s">
        <v>103</v>
      </c>
    </row>
    <row r="21" spans="2:3" x14ac:dyDescent="0.25">
      <c r="B21" s="2" t="s">
        <v>37</v>
      </c>
      <c r="C21" s="3" t="s">
        <v>38</v>
      </c>
    </row>
    <row r="22" spans="2:3" x14ac:dyDescent="0.25">
      <c r="B22" s="2" t="s">
        <v>39</v>
      </c>
      <c r="C22" s="3" t="s">
        <v>40</v>
      </c>
    </row>
    <row r="23" spans="2:3" x14ac:dyDescent="0.25">
      <c r="B23" s="2" t="s">
        <v>41</v>
      </c>
      <c r="C23" s="3" t="s">
        <v>42</v>
      </c>
    </row>
    <row r="24" spans="2:3" x14ac:dyDescent="0.25">
      <c r="B24" s="2" t="s">
        <v>43</v>
      </c>
      <c r="C24" s="3" t="s">
        <v>44</v>
      </c>
    </row>
    <row r="25" spans="2:3" x14ac:dyDescent="0.25">
      <c r="B25" s="2" t="s">
        <v>45</v>
      </c>
      <c r="C25" s="3" t="s">
        <v>46</v>
      </c>
    </row>
    <row r="26" spans="2:3" x14ac:dyDescent="0.25">
      <c r="B26" s="2" t="s">
        <v>47</v>
      </c>
      <c r="C26" s="3" t="s">
        <v>48</v>
      </c>
    </row>
    <row r="27" spans="2:3" x14ac:dyDescent="0.25">
      <c r="B27" s="2" t="s">
        <v>100</v>
      </c>
      <c r="C27" s="3" t="s">
        <v>101</v>
      </c>
    </row>
    <row r="28" spans="2:3" x14ac:dyDescent="0.25">
      <c r="B28" s="2"/>
      <c r="C28" s="3"/>
    </row>
    <row r="29" spans="2:3" x14ac:dyDescent="0.25">
      <c r="B29" s="1" t="s">
        <v>49</v>
      </c>
    </row>
    <row r="30" spans="2:3" x14ac:dyDescent="0.25">
      <c r="B30" s="2" t="s">
        <v>50</v>
      </c>
      <c r="C30" s="3" t="s">
        <v>51</v>
      </c>
    </row>
    <row r="31" spans="2:3" x14ac:dyDescent="0.25">
      <c r="B31" s="2"/>
      <c r="C31" s="3"/>
    </row>
    <row r="32" spans="2:3" x14ac:dyDescent="0.25">
      <c r="B32" s="1" t="s">
        <v>99</v>
      </c>
      <c r="C32" s="3"/>
    </row>
    <row r="33" x14ac:dyDescent="0.25"/>
    <row r="34" x14ac:dyDescent="0.25"/>
    <row r="35" x14ac:dyDescent="0.25"/>
    <row r="36" x14ac:dyDescent="0.25"/>
    <row r="37" x14ac:dyDescent="0.25"/>
  </sheetData>
  <hyperlinks>
    <hyperlink ref="C5" r:id="rId1" display="http://www.myonlinetraininghub.com/category/excel-charts" xr:uid="{16804540-43B0-4917-8C31-6BA49138DB63}"/>
    <hyperlink ref="C6" r:id="rId2" display="http://www.myonlinetraininghub.com/category/excel-dashboard" xr:uid="{D2239242-1590-4A95-B2DD-552C940FDFF2}"/>
    <hyperlink ref="C19" r:id="rId3" xr:uid="{941C9B30-0DCB-4A8A-8DBA-87E0B07E513A}"/>
    <hyperlink ref="C9" r:id="rId4" display="http://www.myonlinetraininghub.com/excel-webinars" xr:uid="{9459537E-7D61-4F76-9C30-07C1D71C701D}"/>
    <hyperlink ref="C30" r:id="rId5" xr:uid="{17B6DA40-AE3E-44DF-AA3A-6DB15618FD1C}"/>
    <hyperlink ref="C18" r:id="rId6" xr:uid="{54F2EC6A-E109-42CE-BF07-86081196E784}"/>
    <hyperlink ref="C4" r:id="rId7" xr:uid="{BB2451AD-23AD-4B16-AB53-18C8C444CAEC}"/>
    <hyperlink ref="C12" r:id="rId8" xr:uid="{2F0DD6FF-2651-428F-82B3-2783B0B6D401}"/>
    <hyperlink ref="C13" r:id="rId9" xr:uid="{05BD9264-EA48-476B-A8FA-25670C2B111F}"/>
    <hyperlink ref="C14" r:id="rId10" xr:uid="{BC784E1C-C41B-4D0C-AE89-21F5FB588451}"/>
    <hyperlink ref="C15" r:id="rId11" xr:uid="{261771E0-FAF3-49BC-9E87-529A7E919D3A}"/>
    <hyperlink ref="C16" r:id="rId12" xr:uid="{7A0295BA-6442-472A-A278-B3E7DCF37E64}"/>
    <hyperlink ref="C17" r:id="rId13" xr:uid="{A33B033A-6821-4610-8B5E-65FBF31549BC}"/>
    <hyperlink ref="C21" r:id="rId14" xr:uid="{5F70AEA8-886A-4754-B797-5A9215BEF9E5}"/>
    <hyperlink ref="C22" r:id="rId15" xr:uid="{FAE13FAD-C495-469A-8AA5-85126502C4D1}"/>
    <hyperlink ref="C23" r:id="rId16" xr:uid="{B96596D5-3691-444D-B7A7-E4323907C94C}"/>
    <hyperlink ref="C24" r:id="rId17" xr:uid="{B888E4AF-9F76-4F7A-9CFA-625FA654FA35}"/>
    <hyperlink ref="C25" r:id="rId18" xr:uid="{16E3904D-A01A-41FB-A654-B64C2A0B9188}"/>
    <hyperlink ref="C26" r:id="rId19" xr:uid="{67FB5F44-6A64-493E-8125-FC5A71CDA916}"/>
    <hyperlink ref="C27" r:id="rId20" xr:uid="{CB8A646C-3B5D-4AB3-ADCC-27E3F8252529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C00B319-165B-4AE8-A6AE-EED707A1FDFE}">
  <ds:schemaRefs>
    <ds:schemaRef ds:uri="http://schemas.openxmlformats.org/package/2006/metadata/core-properties"/>
    <ds:schemaRef ds:uri="04ec5a1a-e29c-407e-9660-cb4eaaff03ab"/>
    <ds:schemaRef ds:uri="http://schemas.microsoft.com/office/2006/documentManagement/types"/>
    <ds:schemaRef ds:uri="http://purl.org/dc/terms/"/>
    <ds:schemaRef ds:uri="98587d8b-32ff-4694-8d3a-6f66eb643b0d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Copyright</vt:lpstr>
      <vt:lpstr>TRIMRANGE</vt:lpstr>
      <vt:lpstr>VSTACK</vt:lpstr>
      <vt:lpstr>2023</vt:lpstr>
      <vt:lpstr>2024</vt:lpstr>
      <vt:lpstr>2025</vt:lpstr>
      <vt:lpstr>BYROW</vt:lpstr>
      <vt:lpstr>SCAN</vt:lpstr>
      <vt:lpstr>FILTER</vt:lpstr>
      <vt:lpstr>GROUPBY</vt:lpstr>
      <vt:lpstr>PIVOTBY</vt:lpstr>
      <vt:lpstr>XLOOKUP</vt:lpstr>
      <vt:lpstr>LET</vt:lpstr>
      <vt:lpstr>SEQUENCE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2025-04-15T00:16:49Z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